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<sst xmlns="http://schemas.openxmlformats.org/spreadsheetml/2006/main" count="209" uniqueCount="134">
  <si>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</si>
  <si>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</si>
  <si>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</si>
  <si>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</si>
  <si>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</si>
  <si>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</si>
  <si>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</si>
  <si>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</si>
  <si>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</si>
  <si>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</si>
  <si>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</si>
  <si>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</si>
  <si>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</si>
  <si>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</si>
  <si>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</si>
  <si>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</si>
  <si>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</si>
  <si>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</si>
  <si>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</si>
  <si>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</si>
  <si>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</si>
  <si>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</si>
  <si>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</si>
  <si>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</si>
  <si>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</si>
  <si>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</si>
  <si>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</si>
  <si>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</si>
  <si>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</si>
  <si>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</si>
  <si>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</si>
  <si>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</si>
  <si>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</si>
  <si>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</si>
  <si>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</si>
  <si>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</si>
  <si>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</si>
  <si>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</si>
  <si>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</si>
  <si>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</si>
  <si>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</si>
  <si>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</si>
  <si>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</si>
  <si>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</si>
  <si>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</si>
  <si>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</si>
  <si>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</si>
  <si>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</si>
  <si>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</si>
  <si>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</si>
  <si>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</si>
  <si>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</si>
  <si>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</si>
  <si>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</si>
  <si>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</si>
  <si>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</si>
  <si>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</si>
  <si>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</si>
  <si>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</si>
  <si>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</si>
  <si>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</si>
  <si>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</si>
  <si>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</si>
  <si>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</si>
  <si>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</si>
  <si>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</si>
  <si>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</si>
  <si>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</si>
  <si>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</si>
  <si>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</si>
  <si>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</si>
  <si>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</si>
  <si>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</si>
  <si>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</si>
  <si>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</si>
  <si>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</si>
  <si>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</si>
  <si>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</si>
  <si>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</si>
  <si>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</si>
  <si>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</si>
  <si>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</si>
  <si>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</si>
  <si>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</si>
  <si>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</si>
  <si>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</si>
  <si>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</si>
  <si>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</si>
  <si>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</si>
  <si>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</si>
  <si>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</si>
  <si>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</si>
  <si>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</si>
  <si>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</si>
  <si>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</si>
  <si>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</si>
  <si>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</si>
  <si>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</si>
  <si>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</si>
  <si>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</si>
  <si>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</si>
  <si>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</si>
  <si>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</si>
  <si>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</si>
  <si>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</si>
  <si>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</si>
  <si>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</si>
  <si>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</si>
  <si>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</si>
  <si>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</si>
  <si>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</si>
  <si>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</si>
  <si>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</si>
  <si>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</si>
  <si>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</si>
  <si>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</si>
  <si>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</si>
  <si>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</si>
  <si>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</si>
  <si>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</si>
  <si>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</si>
  <si>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</si>
  <si>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</si>
  <si>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</si>
  <si>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</si>
  <si>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</si>
  <si>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</si>
  <si>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</si>
  <si>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</si>
  <si>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</si>
  <si>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</si>
  <si>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</si>
  <si>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</si>
  <si>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Załącznik Nr 1 do Uchwały Rady Gminy w Dobroniu Nr XIV/95/2011 dnia 24 listopada 2011 r.  w sprawie zmiany Wieloletniej Prognozy Finansowej  Gminy Dobroń na lata 2011 - 2020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</si>
</sst>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00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0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0" fontId="1" fillId="0" borderId="20" xfId="56" applyFont="1" applyBorder="1" applyAlignment="1" quotePrefix="1">
      <alignment vertical="center" wrapText="1"/>
      <protection/>
    </xf>
    <xf numFmtId="10" fontId="2" fillId="0" borderId="17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1" xfId="56" applyNumberFormat="1" applyFont="1" applyFill="1" applyBorder="1" applyAlignment="1">
      <alignment horizontal="center"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165" fontId="2" fillId="6" borderId="23" xfId="56" applyNumberFormat="1" applyFont="1" applyFill="1" applyBorder="1" applyAlignment="1">
      <alignment vertical="center"/>
      <protection/>
    </xf>
    <xf numFmtId="0" fontId="1" fillId="0" borderId="24" xfId="56" applyFont="1" applyBorder="1" applyAlignment="1">
      <alignment horizontal="center" vertical="center"/>
      <protection/>
    </xf>
    <xf numFmtId="0" fontId="2" fillId="0" borderId="24" xfId="56" applyFont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6" borderId="25" xfId="56" applyFont="1" applyFill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7" fillId="6" borderId="24" xfId="56" applyFont="1" applyFill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2" fillId="20" borderId="28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8" xfId="56" applyNumberFormat="1" applyFont="1" applyFill="1" applyBorder="1" applyAlignment="1">
      <alignment vertical="center"/>
      <protection/>
    </xf>
    <xf numFmtId="0" fontId="2" fillId="0" borderId="28" xfId="0" applyFont="1" applyBorder="1" applyAlignment="1">
      <alignment horizontal="center" vertical="top"/>
    </xf>
    <xf numFmtId="0" fontId="11" fillId="0" borderId="29" xfId="56" applyFont="1" applyBorder="1" applyAlignment="1">
      <alignment horizontal="center" vertical="center"/>
      <protection/>
    </xf>
    <xf numFmtId="165" fontId="1" fillId="0" borderId="30" xfId="56" applyNumberFormat="1" applyFont="1" applyBorder="1" applyAlignment="1">
      <alignment vertical="center"/>
      <protection/>
    </xf>
    <xf numFmtId="165" fontId="1" fillId="0" borderId="31" xfId="56" applyNumberFormat="1" applyFont="1" applyBorder="1" applyAlignment="1">
      <alignment vertical="center"/>
      <protection/>
    </xf>
    <xf numFmtId="0" fontId="11" fillId="0" borderId="24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4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5" xfId="56" applyFont="1" applyBorder="1" applyAlignment="1">
      <alignment horizontal="center" vertical="center"/>
      <protection/>
    </xf>
    <xf numFmtId="165" fontId="1" fillId="0" borderId="22" xfId="56" applyNumberFormat="1" applyFont="1" applyBorder="1" applyAlignment="1">
      <alignment vertical="center"/>
      <protection/>
    </xf>
    <xf numFmtId="165" fontId="1" fillId="0" borderId="23" xfId="56" applyNumberFormat="1" applyFont="1" applyBorder="1" applyAlignment="1">
      <alignment vertical="center"/>
      <protection/>
    </xf>
    <xf numFmtId="0" fontId="6" fillId="21" borderId="32" xfId="0" applyFont="1" applyFill="1" applyBorder="1" applyAlignment="1">
      <alignment horizontal="center" vertical="center" wrapText="1"/>
    </xf>
    <xf numFmtId="49" fontId="2" fillId="20" borderId="33" xfId="56" applyNumberFormat="1" applyFont="1" applyFill="1" applyBorder="1" applyAlignment="1">
      <alignment horizontal="center"/>
      <protection/>
    </xf>
    <xf numFmtId="49" fontId="2" fillId="20" borderId="34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1" fillId="0" borderId="10" xfId="56" applyNumberFormat="1" applyFont="1" applyFill="1" applyBorder="1" applyAlignment="1">
      <alignment vertical="center"/>
      <protection/>
    </xf>
    <xf numFmtId="165" fontId="2" fillId="0" borderId="15" xfId="56" applyNumberFormat="1" applyFont="1" applyBorder="1" applyAlignment="1">
      <alignment horizontal="right" vertical="center"/>
      <protection/>
    </xf>
    <xf numFmtId="10" fontId="2" fillId="0" borderId="10" xfId="59" applyNumberFormat="1" applyFont="1" applyBorder="1" applyAlignment="1">
      <alignment vertical="center"/>
    </xf>
    <xf numFmtId="165" fontId="2" fillId="24" borderId="10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1" fillId="0" borderId="24" xfId="56" applyNumberFormat="1" applyFont="1" applyFill="1" applyBorder="1" applyAlignment="1">
      <alignment vertical="center"/>
      <protection/>
    </xf>
    <xf numFmtId="165" fontId="2" fillId="0" borderId="24" xfId="56" applyNumberFormat="1" applyFont="1" applyFill="1" applyBorder="1" applyAlignment="1">
      <alignment vertical="center"/>
      <protection/>
    </xf>
    <xf numFmtId="165" fontId="1" fillId="0" borderId="24" xfId="56" applyNumberFormat="1" applyFont="1" applyFill="1" applyBorder="1" applyAlignment="1">
      <alignment horizontal="center" vertical="center"/>
      <protection/>
    </xf>
    <xf numFmtId="165" fontId="7" fillId="0" borderId="24" xfId="56" applyNumberFormat="1" applyFont="1" applyFill="1" applyBorder="1" applyAlignment="1">
      <alignment vertical="center"/>
      <protection/>
    </xf>
    <xf numFmtId="165" fontId="11" fillId="0" borderId="24" xfId="56" applyNumberFormat="1" applyFont="1" applyFill="1" applyBorder="1" applyAlignment="1">
      <alignment vertical="center"/>
      <protection/>
    </xf>
    <xf numFmtId="165" fontId="2" fillId="0" borderId="25" xfId="56" applyNumberFormat="1" applyFont="1" applyFill="1" applyBorder="1" applyAlignment="1">
      <alignment vertical="center"/>
      <protection/>
    </xf>
    <xf numFmtId="10" fontId="2" fillId="0" borderId="24" xfId="56" applyNumberFormat="1" applyFont="1" applyFill="1" applyBorder="1" applyAlignment="1">
      <alignment vertical="center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10" fontId="2" fillId="0" borderId="27" xfId="56" applyNumberFormat="1" applyFont="1" applyFill="1" applyBorder="1" applyAlignment="1">
      <alignment vertical="center"/>
      <protection/>
    </xf>
    <xf numFmtId="165" fontId="1" fillId="0" borderId="29" xfId="56" applyNumberFormat="1" applyFont="1" applyFill="1" applyBorder="1" applyAlignment="1">
      <alignment vertical="center"/>
      <protection/>
    </xf>
    <xf numFmtId="165" fontId="1" fillId="0" borderId="25" xfId="56" applyNumberFormat="1" applyFont="1" applyFill="1" applyBorder="1" applyAlignment="1">
      <alignment vertical="center"/>
      <protection/>
    </xf>
    <xf numFmtId="165" fontId="2" fillId="0" borderId="17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165" fontId="2" fillId="20" borderId="28" xfId="56" applyNumberFormat="1" applyFont="1" applyFill="1" applyBorder="1" applyAlignment="1">
      <alignment vertic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165" fontId="2" fillId="0" borderId="15" xfId="56" applyNumberFormat="1" applyFont="1" applyFill="1" applyBorder="1" applyAlignment="1">
      <alignment horizontal="right" vertical="center"/>
      <protection/>
    </xf>
    <xf numFmtId="165" fontId="2" fillId="0" borderId="26" xfId="56" applyNumberFormat="1" applyFont="1" applyFill="1" applyBorder="1" applyAlignment="1">
      <alignment vertical="center"/>
      <protection/>
    </xf>
    <xf numFmtId="165" fontId="2" fillId="0" borderId="15" xfId="56" applyNumberFormat="1" applyFont="1" applyFill="1" applyBorder="1" applyAlignment="1">
      <alignment vertical="center"/>
      <protection/>
    </xf>
    <xf numFmtId="166" fontId="1" fillId="0" borderId="10" xfId="56" applyNumberFormat="1" applyFont="1" applyBorder="1" applyAlignment="1">
      <alignment vertical="center"/>
      <protection/>
    </xf>
    <xf numFmtId="166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2" fillId="6" borderId="22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5" fontId="7" fillId="6" borderId="10" xfId="56" applyNumberFormat="1" applyFont="1" applyFill="1" applyBorder="1" applyAlignment="1">
      <alignment vertical="center"/>
      <protection/>
    </xf>
    <xf numFmtId="0" fontId="1" fillId="0" borderId="20" xfId="56" applyFont="1" applyBorder="1" applyAlignment="1">
      <alignment horizontal="left" vertical="center" wrapText="1"/>
      <protection/>
    </xf>
    <xf numFmtId="0" fontId="2" fillId="20" borderId="37" xfId="56" applyFont="1" applyFill="1" applyBorder="1" applyAlignment="1">
      <alignment horizontal="left" vertical="center" wrapText="1"/>
      <protection/>
    </xf>
    <xf numFmtId="0" fontId="2" fillId="20" borderId="39" xfId="56" applyFont="1" applyFill="1" applyBorder="1" applyAlignment="1">
      <alignment horizontal="left" vertical="center" wrapText="1"/>
      <protection/>
    </xf>
    <xf numFmtId="49" fontId="2" fillId="20" borderId="40" xfId="56" applyNumberFormat="1" applyFont="1" applyFill="1" applyBorder="1" applyAlignment="1">
      <alignment horizontal="center" vertical="center" wrapText="1"/>
      <protection/>
    </xf>
    <xf numFmtId="49" fontId="2" fillId="20" borderId="41" xfId="56" applyNumberFormat="1" applyFont="1" applyFill="1" applyBorder="1" applyAlignment="1">
      <alignment horizontal="center" vertical="center" wrapText="1"/>
      <protection/>
    </xf>
    <xf numFmtId="49" fontId="2" fillId="20" borderId="42" xfId="56" applyNumberFormat="1" applyFont="1" applyFill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2" fillId="0" borderId="43" xfId="56" applyFont="1" applyBorder="1" applyAlignment="1">
      <alignment horizontal="left" vertical="center" wrapText="1"/>
      <protection/>
    </xf>
    <xf numFmtId="0" fontId="2" fillId="0" borderId="44" xfId="56" applyFont="1" applyBorder="1" applyAlignment="1">
      <alignment horizontal="left" vertical="center" wrapText="1"/>
      <protection/>
    </xf>
    <xf numFmtId="0" fontId="2" fillId="0" borderId="45" xfId="56" applyFont="1" applyBorder="1" applyAlignment="1">
      <alignment horizontal="left" vertical="center" wrapText="1"/>
      <protection/>
    </xf>
    <xf numFmtId="0" fontId="1" fillId="0" borderId="46" xfId="56" applyFont="1" applyBorder="1" applyAlignment="1">
      <alignment horizontal="left" vertical="center" wrapText="1"/>
      <protection/>
    </xf>
    <xf numFmtId="0" fontId="1" fillId="0" borderId="47" xfId="56" applyFont="1" applyBorder="1" applyAlignment="1">
      <alignment horizontal="left" vertical="center" wrapText="1"/>
      <protection/>
    </xf>
    <xf numFmtId="0" fontId="1" fillId="0" borderId="48" xfId="56" applyFont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20" xfId="56" applyFont="1" applyBorder="1" applyAlignment="1" quotePrefix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20" xfId="56" applyFont="1" applyFill="1" applyBorder="1" applyAlignment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20" xfId="56" applyFont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0" borderId="49" xfId="56" applyFont="1" applyFill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14" xfId="56" applyFont="1" applyBorder="1" applyAlignment="1">
      <alignment horizontal="left" vertical="center" wrapText="1"/>
      <protection/>
    </xf>
    <xf numFmtId="0" fontId="7" fillId="6" borderId="35" xfId="56" applyFont="1" applyFill="1" applyBorder="1" applyAlignment="1">
      <alignment horizontal="left" vertical="center" wrapText="1"/>
      <protection/>
    </xf>
    <xf numFmtId="0" fontId="7" fillId="6" borderId="50" xfId="56" applyFont="1" applyFill="1" applyBorder="1" applyAlignment="1">
      <alignment horizontal="left" vertical="center" wrapText="1"/>
      <protection/>
    </xf>
    <xf numFmtId="0" fontId="7" fillId="6" borderId="51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14" xfId="56" applyFont="1" applyFill="1" applyBorder="1" applyAlignment="1">
      <alignment horizontal="left" vertical="center" wrapText="1"/>
      <protection/>
    </xf>
    <xf numFmtId="0" fontId="2" fillId="0" borderId="52" xfId="56" applyFont="1" applyBorder="1" applyAlignment="1">
      <alignment horizontal="left" vertical="center" wrapText="1"/>
      <protection/>
    </xf>
    <xf numFmtId="0" fontId="2" fillId="0" borderId="53" xfId="56" applyFont="1" applyBorder="1" applyAlignment="1">
      <alignment horizontal="left" vertical="center" wrapText="1"/>
      <protection/>
    </xf>
    <xf numFmtId="0" fontId="2" fillId="0" borderId="54" xfId="56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20" xfId="56" applyFont="1" applyFill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4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14" xfId="56" applyFont="1" applyFill="1" applyBorder="1" applyAlignment="1">
      <alignment horizontal="left" vertical="center" wrapText="1"/>
      <protection/>
    </xf>
    <xf numFmtId="0" fontId="13" fillId="21" borderId="55" xfId="0" applyFont="1" applyFill="1" applyBorder="1" applyAlignment="1">
      <alignment horizontal="center" vertical="center"/>
    </xf>
    <xf numFmtId="0" fontId="13" fillId="21" borderId="41" xfId="0" applyFont="1" applyFill="1" applyBorder="1" applyAlignment="1">
      <alignment horizontal="center" vertical="center"/>
    </xf>
    <xf numFmtId="0" fontId="13" fillId="21" borderId="4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2" xfId="56" applyFont="1" applyBorder="1" applyAlignment="1">
      <alignment horizontal="left" vertical="center" wrapText="1"/>
      <protection/>
    </xf>
    <xf numFmtId="0" fontId="1" fillId="0" borderId="23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0" sqref="G30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9.09765625" style="3" bestFit="1" customWidth="1"/>
    <col min="6" max="9" width="10.09765625" style="3" bestFit="1" customWidth="1"/>
    <col min="10" max="11" width="9.19921875" style="3" bestFit="1" customWidth="1"/>
    <col min="12" max="14" width="10.1992187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53" t="s">
        <v>133</v>
      </c>
      <c r="B1" s="154"/>
      <c r="C1" s="154"/>
      <c r="D1" s="154"/>
      <c r="E1" s="92"/>
      <c r="O1" s="3" t="s">
        <v>132</v>
      </c>
    </row>
    <row r="2" spans="1:35" ht="12.75" thickBot="1">
      <c r="A2" s="155"/>
      <c r="B2" s="155"/>
      <c r="C2" s="155"/>
      <c r="D2" s="155"/>
      <c r="E2" s="63" t="s">
        <v>131</v>
      </c>
      <c r="F2" s="176" t="s">
        <v>93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8"/>
    </row>
    <row r="3" spans="1:253" s="27" customFormat="1" ht="13.5" customHeight="1" thickBot="1">
      <c r="A3" s="33" t="s">
        <v>0</v>
      </c>
      <c r="B3" s="130" t="s">
        <v>1</v>
      </c>
      <c r="C3" s="131"/>
      <c r="D3" s="132"/>
      <c r="E3" s="113">
        <v>2010</v>
      </c>
      <c r="F3" s="64">
        <v>2011</v>
      </c>
      <c r="G3" s="64">
        <v>2012</v>
      </c>
      <c r="H3" s="64">
        <v>2013</v>
      </c>
      <c r="I3" s="64">
        <v>2014</v>
      </c>
      <c r="J3" s="64">
        <v>2015</v>
      </c>
      <c r="K3" s="64">
        <v>2016</v>
      </c>
      <c r="L3" s="64">
        <v>2017</v>
      </c>
      <c r="M3" s="64">
        <v>2018</v>
      </c>
      <c r="N3" s="64">
        <v>2019</v>
      </c>
      <c r="O3" s="64">
        <v>2020</v>
      </c>
      <c r="P3" s="64">
        <v>2021</v>
      </c>
      <c r="Q3" s="64">
        <v>2022</v>
      </c>
      <c r="R3" s="64">
        <v>2023</v>
      </c>
      <c r="S3" s="64">
        <v>2024</v>
      </c>
      <c r="T3" s="64">
        <v>2025</v>
      </c>
      <c r="U3" s="64">
        <v>2026</v>
      </c>
      <c r="V3" s="64">
        <v>2027</v>
      </c>
      <c r="W3" s="64">
        <v>2028</v>
      </c>
      <c r="X3" s="64">
        <v>2029</v>
      </c>
      <c r="Y3" s="64">
        <v>2030</v>
      </c>
      <c r="Z3" s="64">
        <v>2031</v>
      </c>
      <c r="AA3" s="64">
        <v>2032</v>
      </c>
      <c r="AB3" s="64">
        <v>2033</v>
      </c>
      <c r="AC3" s="64">
        <v>2034</v>
      </c>
      <c r="AD3" s="64">
        <v>2035</v>
      </c>
      <c r="AE3" s="64">
        <v>2036</v>
      </c>
      <c r="AF3" s="64">
        <v>2037</v>
      </c>
      <c r="AG3" s="64">
        <v>2038</v>
      </c>
      <c r="AH3" s="64">
        <v>2039</v>
      </c>
      <c r="AI3" s="65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9" t="s">
        <v>2</v>
      </c>
      <c r="B4" s="128" t="s">
        <v>70</v>
      </c>
      <c r="C4" s="129"/>
      <c r="D4" s="156"/>
      <c r="E4" s="112">
        <f>+E5+E6</f>
        <v>17384905.11</v>
      </c>
      <c r="F4" s="118">
        <f aca="true" t="shared" si="0" ref="F4:AI4">+F5+F6</f>
        <v>17846601.65</v>
      </c>
      <c r="G4" s="50">
        <f t="shared" si="0"/>
        <v>17948763</v>
      </c>
      <c r="H4" s="50">
        <f t="shared" si="0"/>
        <v>18983353</v>
      </c>
      <c r="I4" s="50">
        <f t="shared" si="0"/>
        <v>19790797.297</v>
      </c>
      <c r="J4" s="50">
        <f t="shared" si="0"/>
        <v>20633196.364552997</v>
      </c>
      <c r="K4" s="50">
        <f t="shared" si="0"/>
        <v>21632752</v>
      </c>
      <c r="L4" s="50">
        <f t="shared" si="0"/>
        <v>22671776.847999997</v>
      </c>
      <c r="M4" s="50">
        <f t="shared" si="0"/>
        <v>23782693.913551997</v>
      </c>
      <c r="N4" s="50">
        <f t="shared" si="0"/>
        <v>24948045.915316045</v>
      </c>
      <c r="O4" s="50">
        <f t="shared" si="0"/>
        <v>26170501</v>
      </c>
      <c r="P4" s="50">
        <f t="shared" si="0"/>
        <v>0</v>
      </c>
      <c r="Q4" s="50">
        <f t="shared" si="0"/>
        <v>0</v>
      </c>
      <c r="R4" s="50">
        <f t="shared" si="0"/>
        <v>0</v>
      </c>
      <c r="S4" s="50">
        <f t="shared" si="0"/>
        <v>0</v>
      </c>
      <c r="T4" s="50">
        <f t="shared" si="0"/>
        <v>0</v>
      </c>
      <c r="U4" s="50">
        <f t="shared" si="0"/>
        <v>0</v>
      </c>
      <c r="V4" s="50">
        <f t="shared" si="0"/>
        <v>0</v>
      </c>
      <c r="W4" s="50">
        <f t="shared" si="0"/>
        <v>0</v>
      </c>
      <c r="X4" s="50">
        <f t="shared" si="0"/>
        <v>0</v>
      </c>
      <c r="Y4" s="50">
        <f t="shared" si="0"/>
        <v>0</v>
      </c>
      <c r="Z4" s="50">
        <f t="shared" si="0"/>
        <v>0</v>
      </c>
      <c r="AA4" s="50">
        <f t="shared" si="0"/>
        <v>0</v>
      </c>
      <c r="AB4" s="50">
        <f t="shared" si="0"/>
        <v>0</v>
      </c>
      <c r="AC4" s="50">
        <f t="shared" si="0"/>
        <v>0</v>
      </c>
      <c r="AD4" s="50">
        <f t="shared" si="0"/>
        <v>0</v>
      </c>
      <c r="AE4" s="50">
        <f t="shared" si="0"/>
        <v>0</v>
      </c>
      <c r="AF4" s="50">
        <f t="shared" si="0"/>
        <v>0</v>
      </c>
      <c r="AG4" s="50">
        <f t="shared" si="0"/>
        <v>0</v>
      </c>
      <c r="AH4" s="50">
        <f t="shared" si="0"/>
        <v>0</v>
      </c>
      <c r="AI4" s="51">
        <f t="shared" si="0"/>
        <v>0</v>
      </c>
    </row>
    <row r="5" spans="1:35" ht="26.25" customHeight="1">
      <c r="A5" s="36" t="s">
        <v>3</v>
      </c>
      <c r="B5" s="4"/>
      <c r="C5" s="133" t="s">
        <v>4</v>
      </c>
      <c r="D5" s="127"/>
      <c r="E5" s="99">
        <v>16382877.29</v>
      </c>
      <c r="F5" s="117">
        <v>17276951.52</v>
      </c>
      <c r="G5" s="1">
        <v>17848763</v>
      </c>
      <c r="H5" s="1">
        <v>18723353</v>
      </c>
      <c r="I5" s="1">
        <f aca="true" t="shared" si="1" ref="I5:N5">H5*1.049</f>
        <v>19640797.297</v>
      </c>
      <c r="J5" s="1">
        <f t="shared" si="1"/>
        <v>20603196.364552997</v>
      </c>
      <c r="K5" s="1">
        <v>21612752</v>
      </c>
      <c r="L5" s="1">
        <f t="shared" si="1"/>
        <v>22671776.847999997</v>
      </c>
      <c r="M5" s="1">
        <f t="shared" si="1"/>
        <v>23782693.913551997</v>
      </c>
      <c r="N5" s="1">
        <f t="shared" si="1"/>
        <v>24948045.915316045</v>
      </c>
      <c r="O5" s="1">
        <v>26170501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6" t="s">
        <v>5</v>
      </c>
      <c r="B6" s="4"/>
      <c r="C6" s="133" t="s">
        <v>6</v>
      </c>
      <c r="D6" s="127"/>
      <c r="E6" s="99">
        <v>1002027.82</v>
      </c>
      <c r="F6" s="117">
        <v>569650.13</v>
      </c>
      <c r="G6" s="94">
        <v>100000</v>
      </c>
      <c r="H6" s="1">
        <v>260000</v>
      </c>
      <c r="I6" s="1">
        <v>150000</v>
      </c>
      <c r="J6" s="1">
        <v>30000</v>
      </c>
      <c r="K6" s="1">
        <v>20000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6" t="s">
        <v>12</v>
      </c>
      <c r="B7" s="5"/>
      <c r="C7" s="6"/>
      <c r="D7" s="30" t="s">
        <v>7</v>
      </c>
      <c r="E7" s="99">
        <v>52388</v>
      </c>
      <c r="F7" s="122">
        <v>197540</v>
      </c>
      <c r="G7" s="1">
        <v>0</v>
      </c>
      <c r="H7" s="1">
        <v>200000</v>
      </c>
      <c r="I7" s="1"/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7" t="s">
        <v>8</v>
      </c>
      <c r="B8" s="145" t="s">
        <v>9</v>
      </c>
      <c r="C8" s="146"/>
      <c r="D8" s="147"/>
      <c r="E8" s="100">
        <v>15102255.97</v>
      </c>
      <c r="F8" s="121">
        <v>16728539.03</v>
      </c>
      <c r="G8" s="2">
        <v>16789709</v>
      </c>
      <c r="H8" s="2">
        <f aca="true" t="shared" si="2" ref="H8:I10">G8*1.01</f>
        <v>16957606.09</v>
      </c>
      <c r="I8" s="2">
        <f t="shared" si="2"/>
        <v>17127182.1509</v>
      </c>
      <c r="J8" s="2">
        <f aca="true" t="shared" si="3" ref="J8:O10">I8*1.025</f>
        <v>17555361.704672497</v>
      </c>
      <c r="K8" s="2">
        <f t="shared" si="3"/>
        <v>17994245.747289307</v>
      </c>
      <c r="L8" s="2">
        <f t="shared" si="3"/>
        <v>18444101.890971538</v>
      </c>
      <c r="M8" s="2">
        <f t="shared" si="3"/>
        <v>18905204.438245825</v>
      </c>
      <c r="N8" s="2">
        <v>19377834</v>
      </c>
      <c r="O8" s="2">
        <f t="shared" si="3"/>
        <v>19862279.849999998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6" t="s">
        <v>3</v>
      </c>
      <c r="B9" s="4"/>
      <c r="C9" s="133" t="s">
        <v>10</v>
      </c>
      <c r="D9" s="127"/>
      <c r="E9" s="99">
        <v>7726520.97</v>
      </c>
      <c r="F9" s="122">
        <v>8602385.71</v>
      </c>
      <c r="G9" s="1">
        <v>885416</v>
      </c>
      <c r="H9" s="1">
        <f>G9*1.04</f>
        <v>920832.64</v>
      </c>
      <c r="I9" s="1">
        <f>H9*1.04</f>
        <v>957665.9456000001</v>
      </c>
      <c r="J9" s="1">
        <f aca="true" t="shared" si="4" ref="J9:O9">I9*1.05</f>
        <v>1005549.2428800002</v>
      </c>
      <c r="K9" s="1">
        <f t="shared" si="4"/>
        <v>1055826.7050240003</v>
      </c>
      <c r="L9" s="1">
        <f t="shared" si="4"/>
        <v>1108618.0402752003</v>
      </c>
      <c r="M9" s="1">
        <f t="shared" si="4"/>
        <v>1164048.9422889603</v>
      </c>
      <c r="N9" s="1">
        <f t="shared" si="4"/>
        <v>1222251.3894034084</v>
      </c>
      <c r="O9" s="1">
        <f t="shared" si="4"/>
        <v>1283363.9588735788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6" t="s">
        <v>5</v>
      </c>
      <c r="B10" s="4"/>
      <c r="C10" s="133" t="s">
        <v>11</v>
      </c>
      <c r="D10" s="127"/>
      <c r="E10" s="99">
        <v>1825942.07</v>
      </c>
      <c r="F10" s="122">
        <v>2182782.59</v>
      </c>
      <c r="G10" s="1">
        <v>2204610</v>
      </c>
      <c r="H10" s="1">
        <f t="shared" si="2"/>
        <v>2226656.1</v>
      </c>
      <c r="I10" s="1">
        <f t="shared" si="2"/>
        <v>2248922.6610000003</v>
      </c>
      <c r="J10" s="1">
        <f t="shared" si="3"/>
        <v>2305145.727525</v>
      </c>
      <c r="K10" s="1">
        <f t="shared" si="3"/>
        <v>2362774.370713125</v>
      </c>
      <c r="L10" s="1">
        <f t="shared" si="3"/>
        <v>2421843.729980953</v>
      </c>
      <c r="M10" s="1">
        <f t="shared" si="3"/>
        <v>2482389.8232304766</v>
      </c>
      <c r="N10" s="1">
        <f t="shared" si="3"/>
        <v>2544449.5688112383</v>
      </c>
      <c r="O10" s="1">
        <f t="shared" si="3"/>
        <v>2608060.808031519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6" t="s">
        <v>12</v>
      </c>
      <c r="B11" s="4"/>
      <c r="C11" s="133" t="s">
        <v>13</v>
      </c>
      <c r="D11" s="127"/>
      <c r="E11" s="99">
        <v>0</v>
      </c>
      <c r="F11" s="122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6" t="s">
        <v>15</v>
      </c>
      <c r="B12" s="4"/>
      <c r="C12" s="7"/>
      <c r="D12" s="30" t="s">
        <v>14</v>
      </c>
      <c r="E12" s="99">
        <v>0</v>
      </c>
      <c r="F12" s="122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6" t="s">
        <v>51</v>
      </c>
      <c r="B13" s="4"/>
      <c r="C13" s="133" t="s">
        <v>16</v>
      </c>
      <c r="D13" s="127"/>
      <c r="E13" s="101" t="s">
        <v>69</v>
      </c>
      <c r="F13" s="119">
        <v>1033934.92</v>
      </c>
      <c r="G13" s="125">
        <v>1221347.89</v>
      </c>
      <c r="H13" s="125">
        <v>1250148.66</v>
      </c>
      <c r="I13" s="125">
        <v>1305346.37</v>
      </c>
      <c r="J13" s="117">
        <v>1300000</v>
      </c>
      <c r="K13" s="117">
        <v>1350000</v>
      </c>
      <c r="L13" s="117">
        <v>1370000</v>
      </c>
      <c r="M13" s="117">
        <v>1390000</v>
      </c>
      <c r="N13" s="117">
        <v>1410000</v>
      </c>
      <c r="O13" s="117">
        <v>1430000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8" t="s">
        <v>17</v>
      </c>
      <c r="B14" s="168" t="s">
        <v>55</v>
      </c>
      <c r="C14" s="169"/>
      <c r="D14" s="170"/>
      <c r="E14" s="100">
        <f>E4-E8</f>
        <v>2282649.1399999987</v>
      </c>
      <c r="F14" s="120">
        <f>F4-F8</f>
        <v>1118062.6199999992</v>
      </c>
      <c r="G14" s="28">
        <f>G4-G8</f>
        <v>1159054</v>
      </c>
      <c r="H14" s="28">
        <f>H4-H8+1</f>
        <v>2025747.9100000001</v>
      </c>
      <c r="I14" s="28">
        <f aca="true" t="shared" si="5" ref="I14:AH14">I4-I8</f>
        <v>2663615.1460999995</v>
      </c>
      <c r="J14" s="28">
        <f t="shared" si="5"/>
        <v>3077834.6598805003</v>
      </c>
      <c r="K14" s="28">
        <f>K4-K8-1</f>
        <v>3638505.2527106926</v>
      </c>
      <c r="L14" s="28">
        <f t="shared" si="5"/>
        <v>4227674.95702846</v>
      </c>
      <c r="M14" s="28">
        <f t="shared" si="5"/>
        <v>4877489.475306172</v>
      </c>
      <c r="N14" s="97">
        <f>N4-N8</f>
        <v>5570211.915316045</v>
      </c>
      <c r="O14" s="28">
        <f>O4-O8+1</f>
        <v>6308222.150000002</v>
      </c>
      <c r="P14" s="28">
        <f t="shared" si="5"/>
        <v>0</v>
      </c>
      <c r="Q14" s="28">
        <f t="shared" si="5"/>
        <v>0</v>
      </c>
      <c r="R14" s="28">
        <f t="shared" si="5"/>
        <v>0</v>
      </c>
      <c r="S14" s="28">
        <f t="shared" si="5"/>
        <v>0</v>
      </c>
      <c r="T14" s="28">
        <f t="shared" si="5"/>
        <v>0</v>
      </c>
      <c r="U14" s="28">
        <f t="shared" si="5"/>
        <v>0</v>
      </c>
      <c r="V14" s="28">
        <f t="shared" si="5"/>
        <v>0</v>
      </c>
      <c r="W14" s="28">
        <f t="shared" si="5"/>
        <v>0</v>
      </c>
      <c r="X14" s="28">
        <f t="shared" si="5"/>
        <v>0</v>
      </c>
      <c r="Y14" s="28">
        <f t="shared" si="5"/>
        <v>0</v>
      </c>
      <c r="Z14" s="28">
        <f t="shared" si="5"/>
        <v>0</v>
      </c>
      <c r="AA14" s="28">
        <f t="shared" si="5"/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9">
        <f>AI4-AI8</f>
        <v>0</v>
      </c>
    </row>
    <row r="15" spans="1:35" ht="27.75" customHeight="1">
      <c r="A15" s="37" t="s">
        <v>18</v>
      </c>
      <c r="B15" s="134" t="s">
        <v>19</v>
      </c>
      <c r="C15" s="135"/>
      <c r="D15" s="136"/>
      <c r="E15" s="102">
        <v>666776</v>
      </c>
      <c r="F15" s="121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6" t="s">
        <v>3</v>
      </c>
      <c r="B16" s="4"/>
      <c r="C16" s="143" t="s">
        <v>83</v>
      </c>
      <c r="D16" s="144"/>
      <c r="E16" s="103">
        <v>666776</v>
      </c>
      <c r="F16" s="122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7" t="s">
        <v>20</v>
      </c>
      <c r="B17" s="145" t="s">
        <v>82</v>
      </c>
      <c r="C17" s="146"/>
      <c r="D17" s="147"/>
      <c r="E17" s="100"/>
      <c r="F17" s="121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8" t="s">
        <v>21</v>
      </c>
      <c r="B18" s="148" t="s">
        <v>54</v>
      </c>
      <c r="C18" s="149"/>
      <c r="D18" s="150"/>
      <c r="E18" s="100">
        <f aca="true" t="shared" si="6" ref="E18:AI18">E14+E15+E17</f>
        <v>2949425.1399999987</v>
      </c>
      <c r="F18" s="120">
        <f t="shared" si="6"/>
        <v>1118062.6199999992</v>
      </c>
      <c r="G18" s="28">
        <f>G14+G15+G17</f>
        <v>1159054</v>
      </c>
      <c r="H18" s="28">
        <f>H14+H15+H17-1</f>
        <v>2025746.9100000001</v>
      </c>
      <c r="I18" s="28">
        <f t="shared" si="6"/>
        <v>2663615.1460999995</v>
      </c>
      <c r="J18" s="28">
        <f>J14+J15+J17-1</f>
        <v>3077833.6598805003</v>
      </c>
      <c r="K18" s="28">
        <f>K14+K15+K17+1</f>
        <v>3638506.2527106926</v>
      </c>
      <c r="L18" s="28">
        <f t="shared" si="6"/>
        <v>4227674.95702846</v>
      </c>
      <c r="M18" s="28">
        <f t="shared" si="6"/>
        <v>4877489.475306172</v>
      </c>
      <c r="N18" s="28">
        <f t="shared" si="6"/>
        <v>5570211.915316045</v>
      </c>
      <c r="O18" s="28">
        <f>O14+O15+O17-1</f>
        <v>6308221.150000002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 t="shared" si="6"/>
        <v>0</v>
      </c>
      <c r="T18" s="28">
        <f t="shared" si="6"/>
        <v>0</v>
      </c>
      <c r="U18" s="28">
        <f t="shared" si="6"/>
        <v>0</v>
      </c>
      <c r="V18" s="28">
        <f t="shared" si="6"/>
        <v>0</v>
      </c>
      <c r="W18" s="28">
        <f t="shared" si="6"/>
        <v>0</v>
      </c>
      <c r="X18" s="28">
        <f t="shared" si="6"/>
        <v>0</v>
      </c>
      <c r="Y18" s="28">
        <f t="shared" si="6"/>
        <v>0</v>
      </c>
      <c r="Z18" s="28">
        <f t="shared" si="6"/>
        <v>0</v>
      </c>
      <c r="AA18" s="28">
        <f t="shared" si="6"/>
        <v>0</v>
      </c>
      <c r="AB18" s="28">
        <f t="shared" si="6"/>
        <v>0</v>
      </c>
      <c r="AC18" s="28">
        <f t="shared" si="6"/>
        <v>0</v>
      </c>
      <c r="AD18" s="28">
        <f t="shared" si="6"/>
        <v>0</v>
      </c>
      <c r="AE18" s="28">
        <f t="shared" si="6"/>
        <v>0</v>
      </c>
      <c r="AF18" s="28">
        <f t="shared" si="6"/>
        <v>0</v>
      </c>
      <c r="AG18" s="28">
        <f t="shared" si="6"/>
        <v>0</v>
      </c>
      <c r="AH18" s="28">
        <f t="shared" si="6"/>
        <v>0</v>
      </c>
      <c r="AI18" s="29">
        <f t="shared" si="6"/>
        <v>0</v>
      </c>
    </row>
    <row r="19" spans="1:35" ht="13.5" customHeight="1">
      <c r="A19" s="37" t="s">
        <v>22</v>
      </c>
      <c r="B19" s="134" t="s">
        <v>23</v>
      </c>
      <c r="C19" s="135"/>
      <c r="D19" s="136"/>
      <c r="E19" s="100">
        <f>E20+E21</f>
        <v>1264592.5</v>
      </c>
      <c r="F19" s="121">
        <f aca="true" t="shared" si="7" ref="F19:AI19">F20+F21</f>
        <v>1612260</v>
      </c>
      <c r="G19" s="2">
        <f t="shared" si="7"/>
        <v>1580260</v>
      </c>
      <c r="H19" s="2">
        <f t="shared" si="7"/>
        <v>1223295</v>
      </c>
      <c r="I19" s="2">
        <f t="shared" si="7"/>
        <v>1002600</v>
      </c>
      <c r="J19" s="2">
        <f t="shared" si="7"/>
        <v>1314000</v>
      </c>
      <c r="K19" s="2">
        <f t="shared" si="7"/>
        <v>1340000</v>
      </c>
      <c r="L19" s="2">
        <f t="shared" si="7"/>
        <v>1310000</v>
      </c>
      <c r="M19" s="2">
        <f t="shared" si="7"/>
        <v>1273921</v>
      </c>
      <c r="N19" s="2">
        <f t="shared" si="7"/>
        <v>1486119</v>
      </c>
      <c r="O19" s="2">
        <f t="shared" si="7"/>
        <v>1601001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6" t="s">
        <v>3</v>
      </c>
      <c r="B20" s="4"/>
      <c r="C20" s="151" t="s">
        <v>24</v>
      </c>
      <c r="D20" s="152"/>
      <c r="E20" s="99">
        <v>1020254</v>
      </c>
      <c r="F20" s="122">
        <v>1242260</v>
      </c>
      <c r="G20" s="1">
        <v>1280260</v>
      </c>
      <c r="H20" s="1">
        <v>973295</v>
      </c>
      <c r="I20" s="1">
        <v>772600</v>
      </c>
      <c r="J20" s="1">
        <v>1114000</v>
      </c>
      <c r="K20" s="1">
        <v>1150000</v>
      </c>
      <c r="L20" s="1">
        <v>1150000</v>
      </c>
      <c r="M20" s="1">
        <v>1123921</v>
      </c>
      <c r="N20" s="1">
        <v>1356119</v>
      </c>
      <c r="O20" s="1">
        <v>1481001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6" t="s">
        <v>5</v>
      </c>
      <c r="B21" s="4"/>
      <c r="C21" s="151" t="s">
        <v>25</v>
      </c>
      <c r="D21" s="152"/>
      <c r="E21" s="99">
        <v>244338.5</v>
      </c>
      <c r="F21" s="122">
        <v>370000</v>
      </c>
      <c r="G21" s="1">
        <v>300000</v>
      </c>
      <c r="H21" s="1">
        <v>250000</v>
      </c>
      <c r="I21" s="1">
        <v>230000</v>
      </c>
      <c r="J21" s="1">
        <v>200000</v>
      </c>
      <c r="K21" s="1">
        <v>190000</v>
      </c>
      <c r="L21" s="1">
        <v>160000</v>
      </c>
      <c r="M21" s="1">
        <v>150000</v>
      </c>
      <c r="N21" s="1">
        <v>130000</v>
      </c>
      <c r="O21" s="1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7" t="s">
        <v>26</v>
      </c>
      <c r="B22" s="134" t="s">
        <v>27</v>
      </c>
      <c r="C22" s="135"/>
      <c r="D22" s="136"/>
      <c r="E22" s="100">
        <v>0</v>
      </c>
      <c r="F22" s="12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8" t="s">
        <v>28</v>
      </c>
      <c r="B23" s="168" t="s">
        <v>53</v>
      </c>
      <c r="C23" s="169"/>
      <c r="D23" s="170"/>
      <c r="E23" s="100">
        <f>E18-E19-E22</f>
        <v>1684832.6399999987</v>
      </c>
      <c r="F23" s="120">
        <f aca="true" t="shared" si="8" ref="F23:AI23">F18-F19-F22</f>
        <v>-494197.3800000008</v>
      </c>
      <c r="G23" s="126">
        <f t="shared" si="8"/>
        <v>-421206</v>
      </c>
      <c r="H23" s="28">
        <f t="shared" si="8"/>
        <v>802451.9100000001</v>
      </c>
      <c r="I23" s="28">
        <f>I18-I19-I22</f>
        <v>1661015.1460999995</v>
      </c>
      <c r="J23" s="28">
        <f t="shared" si="8"/>
        <v>1763833.6598805003</v>
      </c>
      <c r="K23" s="28">
        <f t="shared" si="8"/>
        <v>2298506.2527106926</v>
      </c>
      <c r="L23" s="28">
        <f t="shared" si="8"/>
        <v>2917674.9570284598</v>
      </c>
      <c r="M23" s="28">
        <f>M18-M19-M22+1</f>
        <v>3603569.475306172</v>
      </c>
      <c r="N23" s="97">
        <f t="shared" si="8"/>
        <v>4084092.9153160453</v>
      </c>
      <c r="O23" s="28">
        <f t="shared" si="8"/>
        <v>4707220.150000002</v>
      </c>
      <c r="P23" s="28">
        <f t="shared" si="8"/>
        <v>0</v>
      </c>
      <c r="Q23" s="28">
        <f t="shared" si="8"/>
        <v>0</v>
      </c>
      <c r="R23" s="28">
        <f t="shared" si="8"/>
        <v>0</v>
      </c>
      <c r="S23" s="28">
        <f t="shared" si="8"/>
        <v>0</v>
      </c>
      <c r="T23" s="28">
        <f t="shared" si="8"/>
        <v>0</v>
      </c>
      <c r="U23" s="28">
        <f t="shared" si="8"/>
        <v>0</v>
      </c>
      <c r="V23" s="28">
        <f t="shared" si="8"/>
        <v>0</v>
      </c>
      <c r="W23" s="28">
        <f t="shared" si="8"/>
        <v>0</v>
      </c>
      <c r="X23" s="28">
        <f t="shared" si="8"/>
        <v>0</v>
      </c>
      <c r="Y23" s="28">
        <f t="shared" si="8"/>
        <v>0</v>
      </c>
      <c r="Z23" s="28">
        <f t="shared" si="8"/>
        <v>0</v>
      </c>
      <c r="AA23" s="28">
        <f t="shared" si="8"/>
        <v>0</v>
      </c>
      <c r="AB23" s="28">
        <f t="shared" si="8"/>
        <v>0</v>
      </c>
      <c r="AC23" s="28">
        <f t="shared" si="8"/>
        <v>0</v>
      </c>
      <c r="AD23" s="28">
        <f t="shared" si="8"/>
        <v>0</v>
      </c>
      <c r="AE23" s="28">
        <f t="shared" si="8"/>
        <v>0</v>
      </c>
      <c r="AF23" s="28">
        <f t="shared" si="8"/>
        <v>0</v>
      </c>
      <c r="AG23" s="28">
        <f t="shared" si="8"/>
        <v>0</v>
      </c>
      <c r="AH23" s="28">
        <f t="shared" si="8"/>
        <v>0</v>
      </c>
      <c r="AI23" s="29">
        <f t="shared" si="8"/>
        <v>0</v>
      </c>
    </row>
    <row r="24" spans="1:35" ht="17.25" customHeight="1">
      <c r="A24" s="37" t="s">
        <v>29</v>
      </c>
      <c r="B24" s="134" t="s">
        <v>30</v>
      </c>
      <c r="C24" s="135"/>
      <c r="D24" s="136"/>
      <c r="E24" s="100">
        <v>3282758.66</v>
      </c>
      <c r="F24" s="121">
        <v>1599090.41</v>
      </c>
      <c r="G24" s="2">
        <v>2000000</v>
      </c>
      <c r="H24" s="2">
        <v>1800000</v>
      </c>
      <c r="I24" s="2">
        <v>1661015</v>
      </c>
      <c r="J24" s="2">
        <v>1763834</v>
      </c>
      <c r="K24" s="2">
        <v>2298506</v>
      </c>
      <c r="L24" s="2">
        <v>2917675</v>
      </c>
      <c r="M24" s="2">
        <v>3603569</v>
      </c>
      <c r="N24" s="98">
        <v>4084093</v>
      </c>
      <c r="O24" s="2">
        <v>4707220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6" t="s">
        <v>3</v>
      </c>
      <c r="B25" s="4"/>
      <c r="C25" s="143" t="s">
        <v>31</v>
      </c>
      <c r="D25" s="144"/>
      <c r="E25" s="101" t="s">
        <v>69</v>
      </c>
      <c r="F25" s="119">
        <v>410000</v>
      </c>
      <c r="G25" s="94">
        <v>1060000</v>
      </c>
      <c r="H25" s="94">
        <v>840000</v>
      </c>
      <c r="I25" s="94">
        <v>810000</v>
      </c>
      <c r="J25" s="94">
        <v>1300000</v>
      </c>
      <c r="K25" s="94">
        <v>1800000</v>
      </c>
      <c r="L25" s="94">
        <v>2300000</v>
      </c>
      <c r="M25" s="94">
        <v>3000000</v>
      </c>
      <c r="N25" s="94">
        <v>3500000</v>
      </c>
      <c r="O25" s="94">
        <v>3800000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7" t="s">
        <v>32</v>
      </c>
      <c r="B26" s="145" t="s">
        <v>33</v>
      </c>
      <c r="C26" s="146"/>
      <c r="D26" s="147"/>
      <c r="E26" s="100">
        <v>1900000</v>
      </c>
      <c r="F26" s="121">
        <v>2093287.79</v>
      </c>
      <c r="G26" s="2">
        <v>2421206</v>
      </c>
      <c r="H26" s="2">
        <v>997548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9" t="s">
        <v>34</v>
      </c>
      <c r="B27" s="159" t="s">
        <v>52</v>
      </c>
      <c r="C27" s="160"/>
      <c r="D27" s="161"/>
      <c r="E27" s="104">
        <f>E23-E24+E26</f>
        <v>302073.9799999986</v>
      </c>
      <c r="F27" s="123">
        <f aca="true" t="shared" si="9" ref="F27:AI27">F23-F24+F26</f>
        <v>0</v>
      </c>
      <c r="G27" s="34">
        <f t="shared" si="9"/>
        <v>0</v>
      </c>
      <c r="H27" s="34">
        <f t="shared" si="9"/>
        <v>-0.08999999985098839</v>
      </c>
      <c r="I27" s="34">
        <f t="shared" si="9"/>
        <v>0.1460999995470047</v>
      </c>
      <c r="J27" s="34">
        <f t="shared" si="9"/>
        <v>-0.34011949971318245</v>
      </c>
      <c r="K27" s="34">
        <f t="shared" si="9"/>
        <v>0.2527106925845146</v>
      </c>
      <c r="L27" s="34">
        <f t="shared" si="9"/>
        <v>-0.04297154024243355</v>
      </c>
      <c r="M27" s="34">
        <f t="shared" si="9"/>
        <v>0.4753061719238758</v>
      </c>
      <c r="N27" s="34">
        <f t="shared" si="9"/>
        <v>-0.08468395471572876</v>
      </c>
      <c r="O27" s="34">
        <f t="shared" si="9"/>
        <v>0.15000000223517418</v>
      </c>
      <c r="P27" s="34">
        <f t="shared" si="9"/>
        <v>0</v>
      </c>
      <c r="Q27" s="34">
        <f t="shared" si="9"/>
        <v>0</v>
      </c>
      <c r="R27" s="34">
        <f t="shared" si="9"/>
        <v>0</v>
      </c>
      <c r="S27" s="34">
        <f t="shared" si="9"/>
        <v>0</v>
      </c>
      <c r="T27" s="34">
        <f t="shared" si="9"/>
        <v>0</v>
      </c>
      <c r="U27" s="34">
        <f t="shared" si="9"/>
        <v>0</v>
      </c>
      <c r="V27" s="34">
        <f t="shared" si="9"/>
        <v>0</v>
      </c>
      <c r="W27" s="34">
        <f t="shared" si="9"/>
        <v>0</v>
      </c>
      <c r="X27" s="34">
        <f t="shared" si="9"/>
        <v>0</v>
      </c>
      <c r="Y27" s="34">
        <f t="shared" si="9"/>
        <v>0</v>
      </c>
      <c r="Z27" s="34">
        <f t="shared" si="9"/>
        <v>0</v>
      </c>
      <c r="AA27" s="34">
        <f t="shared" si="9"/>
        <v>0</v>
      </c>
      <c r="AB27" s="34">
        <f t="shared" si="9"/>
        <v>0</v>
      </c>
      <c r="AC27" s="34">
        <f t="shared" si="9"/>
        <v>0</v>
      </c>
      <c r="AD27" s="34">
        <f t="shared" si="9"/>
        <v>0</v>
      </c>
      <c r="AE27" s="34">
        <f t="shared" si="9"/>
        <v>0</v>
      </c>
      <c r="AF27" s="34">
        <f t="shared" si="9"/>
        <v>0</v>
      </c>
      <c r="AG27" s="34">
        <f t="shared" si="9"/>
        <v>0</v>
      </c>
      <c r="AH27" s="34">
        <f t="shared" si="9"/>
        <v>0</v>
      </c>
      <c r="AI27" s="35">
        <f t="shared" si="9"/>
        <v>0</v>
      </c>
    </row>
    <row r="28" spans="1:35" ht="19.5" customHeight="1">
      <c r="A28" s="40" t="s">
        <v>35</v>
      </c>
      <c r="B28" s="137" t="s">
        <v>39</v>
      </c>
      <c r="C28" s="138"/>
      <c r="D28" s="139"/>
      <c r="E28" s="115">
        <v>6131414</v>
      </c>
      <c r="F28" s="124">
        <f>E28-F20+F26</f>
        <v>6982441.79</v>
      </c>
      <c r="G28" s="116">
        <f aca="true" t="shared" si="10" ref="G28:O28">F28-G20+G26</f>
        <v>8123387.79</v>
      </c>
      <c r="H28" s="116">
        <f t="shared" si="10"/>
        <v>8147640.79</v>
      </c>
      <c r="I28" s="116">
        <f t="shared" si="10"/>
        <v>7375040.79</v>
      </c>
      <c r="J28" s="116">
        <f t="shared" si="10"/>
        <v>6261040.79</v>
      </c>
      <c r="K28" s="116">
        <f t="shared" si="10"/>
        <v>5111040.79</v>
      </c>
      <c r="L28" s="116">
        <f t="shared" si="10"/>
        <v>3961040.79</v>
      </c>
      <c r="M28" s="116">
        <f t="shared" si="10"/>
        <v>2837119.79</v>
      </c>
      <c r="N28" s="116">
        <f t="shared" si="10"/>
        <v>1481000.79</v>
      </c>
      <c r="O28" s="116">
        <f t="shared" si="10"/>
        <v>-0.2099999999627471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6" t="s">
        <v>3</v>
      </c>
      <c r="B29" s="4"/>
      <c r="C29" s="133" t="s">
        <v>40</v>
      </c>
      <c r="D29" s="127"/>
      <c r="E29" s="99"/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6" t="s">
        <v>5</v>
      </c>
      <c r="B30" s="4"/>
      <c r="C30" s="133" t="s">
        <v>41</v>
      </c>
      <c r="D30" s="127"/>
      <c r="E30" s="99"/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7" t="s">
        <v>36</v>
      </c>
      <c r="B31" s="145" t="s">
        <v>42</v>
      </c>
      <c r="C31" s="146"/>
      <c r="D31" s="147"/>
      <c r="E31" s="100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24.75" customHeight="1">
      <c r="A32" s="37" t="s">
        <v>37</v>
      </c>
      <c r="B32" s="145" t="s">
        <v>68</v>
      </c>
      <c r="C32" s="146"/>
      <c r="D32" s="146"/>
      <c r="E32" s="105">
        <f>+(E19+E11)/E4</f>
        <v>0.07274083418911453</v>
      </c>
      <c r="F32" s="8">
        <f aca="true" t="shared" si="11" ref="F32:AI32">+(F19+F11)/F4</f>
        <v>0.09033988832266003</v>
      </c>
      <c r="G32" s="8">
        <f t="shared" si="11"/>
        <v>0.0880428361553384</v>
      </c>
      <c r="H32" s="8">
        <f t="shared" si="11"/>
        <v>0.0644404073400521</v>
      </c>
      <c r="I32" s="8">
        <f t="shared" si="11"/>
        <v>0.050659909500057373</v>
      </c>
      <c r="J32" s="8">
        <f t="shared" si="11"/>
        <v>0.06368378300598153</v>
      </c>
      <c r="K32" s="8">
        <f t="shared" si="11"/>
        <v>0.061943112924328816</v>
      </c>
      <c r="L32" s="8">
        <f t="shared" si="11"/>
        <v>0.0577810909476891</v>
      </c>
      <c r="M32" s="8">
        <f t="shared" si="11"/>
        <v>0.05356504206927066</v>
      </c>
      <c r="N32" s="8">
        <f t="shared" si="11"/>
        <v>0.05956855318626961</v>
      </c>
      <c r="O32" s="8">
        <f t="shared" si="11"/>
        <v>0.06117578719643159</v>
      </c>
      <c r="P32" s="8" t="e">
        <f t="shared" si="11"/>
        <v>#DIV/0!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13.5" customHeight="1" hidden="1">
      <c r="A33" s="37"/>
      <c r="B33" s="25"/>
      <c r="C33" s="26"/>
      <c r="D33" s="26"/>
      <c r="E33" s="105">
        <f>+(E40+E7)/E4</f>
        <v>0.06262161415961841</v>
      </c>
      <c r="F33" s="8">
        <f aca="true" t="shared" si="12" ref="F33:AI33">+(F40+F7)/F4</f>
        <v>0.0210657747269211</v>
      </c>
      <c r="G33" s="8">
        <f t="shared" si="12"/>
        <v>0.04229004528055778</v>
      </c>
      <c r="H33" s="8">
        <f t="shared" si="12"/>
        <v>0.09038165755017041</v>
      </c>
      <c r="I33" s="8">
        <f t="shared" si="12"/>
        <v>0.1153877285401818</v>
      </c>
      <c r="J33" s="8">
        <f t="shared" si="12"/>
        <v>0.13802198212841932</v>
      </c>
      <c r="K33" s="8">
        <f t="shared" si="12"/>
        <v>0.1584868283383775</v>
      </c>
      <c r="L33" s="8">
        <f t="shared" si="12"/>
        <v>0.17941579896007542</v>
      </c>
      <c r="M33" s="8">
        <f t="shared" si="12"/>
        <v>0.1987785526942482</v>
      </c>
      <c r="N33" s="8">
        <f t="shared" si="12"/>
        <v>0.21806164433809236</v>
      </c>
      <c r="O33" s="8">
        <f t="shared" si="12"/>
        <v>0.23645787866269743</v>
      </c>
      <c r="P33" s="8" t="e">
        <f t="shared" si="12"/>
        <v>#DIV/0!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7" t="s">
        <v>3</v>
      </c>
      <c r="B34" s="145" t="s">
        <v>130</v>
      </c>
      <c r="C34" s="146"/>
      <c r="D34" s="147"/>
      <c r="E34" s="105"/>
      <c r="F34" s="8"/>
      <c r="G34" s="8"/>
      <c r="H34" s="96">
        <f>+(E33+F33+G33)/3</f>
        <v>0.04199247805569909</v>
      </c>
      <c r="I34" s="8">
        <f aca="true" t="shared" si="13" ref="I34:AH34">+(F33+G33+H33)/3</f>
        <v>0.051245825852549755</v>
      </c>
      <c r="J34" s="8">
        <f t="shared" si="13"/>
        <v>0.08268647712363665</v>
      </c>
      <c r="K34" s="8">
        <f t="shared" si="13"/>
        <v>0.11459712273959051</v>
      </c>
      <c r="L34" s="8">
        <f t="shared" si="13"/>
        <v>0.13729884633565956</v>
      </c>
      <c r="M34" s="8">
        <f t="shared" si="13"/>
        <v>0.15864153647562407</v>
      </c>
      <c r="N34" s="8">
        <f t="shared" si="13"/>
        <v>0.17889372666423373</v>
      </c>
      <c r="O34" s="8">
        <f t="shared" si="13"/>
        <v>0.19875199866413865</v>
      </c>
      <c r="P34" s="8"/>
      <c r="Q34" s="8" t="e">
        <f t="shared" si="13"/>
        <v>#DIV/0!</v>
      </c>
      <c r="R34" s="8" t="e">
        <f t="shared" si="13"/>
        <v>#DIV/0!</v>
      </c>
      <c r="S34" s="8" t="e">
        <f t="shared" si="13"/>
        <v>#DIV/0!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7" t="s">
        <v>38</v>
      </c>
      <c r="B35" s="145" t="s">
        <v>43</v>
      </c>
      <c r="C35" s="146"/>
      <c r="D35" s="147"/>
      <c r="E35" s="106" t="str">
        <f>IF(E32&lt;=E34,"Spełnia  art. 243","Nie spełnia art. 243")</f>
        <v>Nie spełnia art. 243</v>
      </c>
      <c r="F35" s="9" t="str">
        <f>IF(F32&lt;=F34,"Spełnia  art. 243","Nie spełnia art. 243")</f>
        <v>Nie spełnia art. 243</v>
      </c>
      <c r="G35" s="9" t="str">
        <f>IF(G32&lt;=G34,"Spełnia  art. 243","Nie spełnia art. 243")</f>
        <v>Nie spełnia art. 243</v>
      </c>
      <c r="H35" s="9" t="str">
        <f>IF(H32&lt;=H34,"Spełnia  art. 243","Nie spełnia art. 243")</f>
        <v>Nie spełnia art. 243</v>
      </c>
      <c r="I35" s="9" t="str">
        <f>IF(I32&lt;=I34,"Spełnia  art. 243","Nie spełnia art. 243")</f>
        <v>Spełnia  art. 243</v>
      </c>
      <c r="J35" s="9" t="str">
        <f aca="true" t="shared" si="14" ref="J35:AI35">IF(J32&lt;=J34,"Spełnia  art. 243","Nie spełnia art. 243")</f>
        <v>Spełnia  art. 243</v>
      </c>
      <c r="K35" s="9" t="str">
        <f t="shared" si="14"/>
        <v>Spełnia  art. 243</v>
      </c>
      <c r="L35" s="9" t="str">
        <f t="shared" si="14"/>
        <v>Spełnia  art. 243</v>
      </c>
      <c r="M35" s="9" t="str">
        <f t="shared" si="14"/>
        <v>Spełnia  art. 243</v>
      </c>
      <c r="N35" s="9" t="str">
        <f t="shared" si="14"/>
        <v>Spełnia  art. 243</v>
      </c>
      <c r="O35" s="9" t="str">
        <f t="shared" si="14"/>
        <v>Spełnia  art. 243</v>
      </c>
      <c r="P35" s="9" t="e">
        <f t="shared" si="14"/>
        <v>#DIV/0!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7" t="s">
        <v>44</v>
      </c>
      <c r="B36" s="145" t="s">
        <v>56</v>
      </c>
      <c r="C36" s="146"/>
      <c r="D36" s="147"/>
      <c r="E36" s="105">
        <f>+(E19+E11-E12-E30)/E4</f>
        <v>0.07274083418911453</v>
      </c>
      <c r="F36" s="8">
        <f>+(F19+F11-F12-F30)/F4</f>
        <v>0.09033988832266003</v>
      </c>
      <c r="G36" s="8">
        <f>+(G19+G11-G12-G30)/G4</f>
        <v>0.0880428361553384</v>
      </c>
      <c r="H36" s="8">
        <f>+(H19+H11-H12-H30)/H4</f>
        <v>0.0644404073400521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41" t="s">
        <v>45</v>
      </c>
      <c r="B37" s="164" t="s">
        <v>57</v>
      </c>
      <c r="C37" s="165"/>
      <c r="D37" s="166"/>
      <c r="E37" s="107">
        <f aca="true" t="shared" si="15" ref="E37:AI37">+(E28-E29)/E4</f>
        <v>0.3526860780202441</v>
      </c>
      <c r="F37" s="21">
        <f t="shared" si="15"/>
        <v>0.39124769672886156</v>
      </c>
      <c r="G37" s="21">
        <f t="shared" si="15"/>
        <v>0.4525876123050931</v>
      </c>
      <c r="H37" s="21">
        <f t="shared" si="15"/>
        <v>0.4291992457812906</v>
      </c>
      <c r="I37" s="21">
        <f t="shared" si="15"/>
        <v>0.37265000895734257</v>
      </c>
      <c r="J37" s="21">
        <f t="shared" si="15"/>
        <v>0.30344502516130833</v>
      </c>
      <c r="K37" s="21">
        <f t="shared" si="15"/>
        <v>0.23626401254911997</v>
      </c>
      <c r="L37" s="21">
        <f t="shared" si="15"/>
        <v>0.17471241078969182</v>
      </c>
      <c r="M37" s="21">
        <f t="shared" si="15"/>
        <v>0.11929345768451131</v>
      </c>
      <c r="N37" s="31">
        <f t="shared" si="15"/>
        <v>0.05936339844118964</v>
      </c>
      <c r="O37" s="31">
        <f t="shared" si="15"/>
        <v>-8.024301864253462E-09</v>
      </c>
      <c r="P37" s="31" t="e">
        <f t="shared" si="15"/>
        <v>#DIV/0!</v>
      </c>
      <c r="Q37" s="31" t="e">
        <f t="shared" si="15"/>
        <v>#DIV/0!</v>
      </c>
      <c r="R37" s="31" t="e">
        <f t="shared" si="15"/>
        <v>#DIV/0!</v>
      </c>
      <c r="S37" s="31" t="e">
        <f t="shared" si="15"/>
        <v>#DIV/0!</v>
      </c>
      <c r="T37" s="31" t="e">
        <f t="shared" si="15"/>
        <v>#DIV/0!</v>
      </c>
      <c r="U37" s="31" t="e">
        <f t="shared" si="15"/>
        <v>#DIV/0!</v>
      </c>
      <c r="V37" s="31" t="e">
        <f t="shared" si="15"/>
        <v>#DIV/0!</v>
      </c>
      <c r="W37" s="31" t="e">
        <f t="shared" si="15"/>
        <v>#DIV/0!</v>
      </c>
      <c r="X37" s="31" t="e">
        <f t="shared" si="15"/>
        <v>#DIV/0!</v>
      </c>
      <c r="Y37" s="31" t="e">
        <f t="shared" si="15"/>
        <v>#DIV/0!</v>
      </c>
      <c r="Z37" s="31" t="e">
        <f t="shared" si="15"/>
        <v>#DIV/0!</v>
      </c>
      <c r="AA37" s="31" t="e">
        <f t="shared" si="15"/>
        <v>#DIV/0!</v>
      </c>
      <c r="AB37" s="31" t="e">
        <f t="shared" si="15"/>
        <v>#DIV/0!</v>
      </c>
      <c r="AC37" s="31" t="e">
        <f t="shared" si="15"/>
        <v>#DIV/0!</v>
      </c>
      <c r="AD37" s="31" t="e">
        <f t="shared" si="15"/>
        <v>#DIV/0!</v>
      </c>
      <c r="AE37" s="31" t="e">
        <f t="shared" si="15"/>
        <v>#DIV/0!</v>
      </c>
      <c r="AF37" s="31" t="e">
        <f t="shared" si="15"/>
        <v>#DIV/0!</v>
      </c>
      <c r="AG37" s="31" t="e">
        <f t="shared" si="15"/>
        <v>#DIV/0!</v>
      </c>
      <c r="AH37" s="31" t="e">
        <f t="shared" si="15"/>
        <v>#DIV/0!</v>
      </c>
      <c r="AI37" s="32" t="e">
        <f t="shared" si="15"/>
        <v>#DIV/0!</v>
      </c>
    </row>
    <row r="38" spans="1:35" ht="20.25" customHeight="1">
      <c r="A38" s="53" t="s">
        <v>46</v>
      </c>
      <c r="B38" s="140" t="s">
        <v>84</v>
      </c>
      <c r="C38" s="141"/>
      <c r="D38" s="142"/>
      <c r="E38" s="108">
        <f>+E5</f>
        <v>16382877.29</v>
      </c>
      <c r="F38" s="54">
        <f aca="true" t="shared" si="16" ref="F38:AI38">+F5</f>
        <v>17276951.52</v>
      </c>
      <c r="G38" s="54">
        <f t="shared" si="16"/>
        <v>17848763</v>
      </c>
      <c r="H38" s="54">
        <f t="shared" si="16"/>
        <v>18723353</v>
      </c>
      <c r="I38" s="54">
        <f t="shared" si="16"/>
        <v>19640797.297</v>
      </c>
      <c r="J38" s="54">
        <f t="shared" si="16"/>
        <v>20603196.364552997</v>
      </c>
      <c r="K38" s="54">
        <f t="shared" si="16"/>
        <v>21612752</v>
      </c>
      <c r="L38" s="54">
        <f t="shared" si="16"/>
        <v>22671776.847999997</v>
      </c>
      <c r="M38" s="54">
        <f t="shared" si="16"/>
        <v>23782693.913551997</v>
      </c>
      <c r="N38" s="54">
        <f t="shared" si="16"/>
        <v>24948045.915316045</v>
      </c>
      <c r="O38" s="54">
        <f t="shared" si="16"/>
        <v>26170501</v>
      </c>
      <c r="P38" s="54">
        <f t="shared" si="16"/>
        <v>0</v>
      </c>
      <c r="Q38" s="54">
        <f t="shared" si="16"/>
        <v>0</v>
      </c>
      <c r="R38" s="54">
        <f t="shared" si="16"/>
        <v>0</v>
      </c>
      <c r="S38" s="54">
        <f t="shared" si="16"/>
        <v>0</v>
      </c>
      <c r="T38" s="54">
        <f t="shared" si="16"/>
        <v>0</v>
      </c>
      <c r="U38" s="54">
        <f t="shared" si="16"/>
        <v>0</v>
      </c>
      <c r="V38" s="54">
        <f t="shared" si="16"/>
        <v>0</v>
      </c>
      <c r="W38" s="54">
        <f t="shared" si="16"/>
        <v>0</v>
      </c>
      <c r="X38" s="54">
        <f t="shared" si="16"/>
        <v>0</v>
      </c>
      <c r="Y38" s="54">
        <f t="shared" si="16"/>
        <v>0</v>
      </c>
      <c r="Z38" s="54">
        <f t="shared" si="16"/>
        <v>0</v>
      </c>
      <c r="AA38" s="54">
        <f t="shared" si="16"/>
        <v>0</v>
      </c>
      <c r="AB38" s="54">
        <f t="shared" si="16"/>
        <v>0</v>
      </c>
      <c r="AC38" s="54">
        <f t="shared" si="16"/>
        <v>0</v>
      </c>
      <c r="AD38" s="54">
        <f t="shared" si="16"/>
        <v>0</v>
      </c>
      <c r="AE38" s="54">
        <f t="shared" si="16"/>
        <v>0</v>
      </c>
      <c r="AF38" s="54">
        <f t="shared" si="16"/>
        <v>0</v>
      </c>
      <c r="AG38" s="54">
        <f t="shared" si="16"/>
        <v>0</v>
      </c>
      <c r="AH38" s="54">
        <f t="shared" si="16"/>
        <v>0</v>
      </c>
      <c r="AI38" s="55">
        <f t="shared" si="16"/>
        <v>0</v>
      </c>
    </row>
    <row r="39" spans="1:35" ht="23.25" customHeight="1">
      <c r="A39" s="56" t="s">
        <v>47</v>
      </c>
      <c r="B39" s="157" t="s">
        <v>85</v>
      </c>
      <c r="C39" s="157"/>
      <c r="D39" s="158"/>
      <c r="E39" s="99">
        <f>+E8+E21</f>
        <v>15346594.47</v>
      </c>
      <c r="F39" s="1">
        <f aca="true" t="shared" si="17" ref="F39:AI39">+F8+F21</f>
        <v>17098539.03</v>
      </c>
      <c r="G39" s="1">
        <f t="shared" si="17"/>
        <v>17089709</v>
      </c>
      <c r="H39" s="1">
        <f t="shared" si="17"/>
        <v>17207606.09</v>
      </c>
      <c r="I39" s="1">
        <f t="shared" si="17"/>
        <v>17357182.1509</v>
      </c>
      <c r="J39" s="1">
        <f t="shared" si="17"/>
        <v>17755361.704672497</v>
      </c>
      <c r="K39" s="1">
        <f t="shared" si="17"/>
        <v>18184245.747289307</v>
      </c>
      <c r="L39" s="1">
        <f t="shared" si="17"/>
        <v>18604101.890971538</v>
      </c>
      <c r="M39" s="1">
        <f t="shared" si="17"/>
        <v>19055204.438245825</v>
      </c>
      <c r="N39" s="1">
        <f t="shared" si="17"/>
        <v>19507834</v>
      </c>
      <c r="O39" s="1">
        <f t="shared" si="17"/>
        <v>19982279.849999998</v>
      </c>
      <c r="P39" s="1">
        <f t="shared" si="17"/>
        <v>0</v>
      </c>
      <c r="Q39" s="1">
        <f t="shared" si="17"/>
        <v>0</v>
      </c>
      <c r="R39" s="1">
        <f t="shared" si="17"/>
        <v>0</v>
      </c>
      <c r="S39" s="1">
        <f t="shared" si="17"/>
        <v>0</v>
      </c>
      <c r="T39" s="1">
        <f t="shared" si="17"/>
        <v>0</v>
      </c>
      <c r="U39" s="1">
        <f t="shared" si="17"/>
        <v>0</v>
      </c>
      <c r="V39" s="1">
        <f t="shared" si="17"/>
        <v>0</v>
      </c>
      <c r="W39" s="1">
        <f t="shared" si="17"/>
        <v>0</v>
      </c>
      <c r="X39" s="1">
        <f t="shared" si="17"/>
        <v>0</v>
      </c>
      <c r="Y39" s="1">
        <f t="shared" si="17"/>
        <v>0</v>
      </c>
      <c r="Z39" s="1">
        <f t="shared" si="17"/>
        <v>0</v>
      </c>
      <c r="AA39" s="1">
        <f t="shared" si="17"/>
        <v>0</v>
      </c>
      <c r="AB39" s="1">
        <f t="shared" si="17"/>
        <v>0</v>
      </c>
      <c r="AC39" s="1">
        <f t="shared" si="17"/>
        <v>0</v>
      </c>
      <c r="AD39" s="1">
        <f t="shared" si="17"/>
        <v>0</v>
      </c>
      <c r="AE39" s="1">
        <f t="shared" si="17"/>
        <v>0</v>
      </c>
      <c r="AF39" s="1">
        <f t="shared" si="17"/>
        <v>0</v>
      </c>
      <c r="AG39" s="1">
        <f t="shared" si="17"/>
        <v>0</v>
      </c>
      <c r="AH39" s="1">
        <f t="shared" si="17"/>
        <v>0</v>
      </c>
      <c r="AI39" s="14">
        <f t="shared" si="17"/>
        <v>0</v>
      </c>
    </row>
    <row r="40" spans="1:35" ht="23.25" customHeight="1">
      <c r="A40" s="42" t="s">
        <v>48</v>
      </c>
      <c r="B40" s="162" t="s">
        <v>129</v>
      </c>
      <c r="C40" s="162"/>
      <c r="D40" s="163"/>
      <c r="E40" s="100">
        <f>+E38-E39</f>
        <v>1036282.8199999984</v>
      </c>
      <c r="F40" s="28">
        <f aca="true" t="shared" si="18" ref="F40:AI40">+F38-F39</f>
        <v>178412.48999999836</v>
      </c>
      <c r="G40" s="28">
        <f t="shared" si="18"/>
        <v>759054</v>
      </c>
      <c r="H40" s="28">
        <f t="shared" si="18"/>
        <v>1515746.9100000001</v>
      </c>
      <c r="I40" s="28">
        <f t="shared" si="18"/>
        <v>2283615.1460999995</v>
      </c>
      <c r="J40" s="28">
        <f t="shared" si="18"/>
        <v>2847834.6598805003</v>
      </c>
      <c r="K40" s="28">
        <f t="shared" si="18"/>
        <v>3428506.2527106926</v>
      </c>
      <c r="L40" s="28">
        <f t="shared" si="18"/>
        <v>4067674.9570284598</v>
      </c>
      <c r="M40" s="28">
        <f t="shared" si="18"/>
        <v>4727489.475306172</v>
      </c>
      <c r="N40" s="28">
        <f t="shared" si="18"/>
        <v>5440211.915316045</v>
      </c>
      <c r="O40" s="28">
        <f t="shared" si="18"/>
        <v>6188221.150000002</v>
      </c>
      <c r="P40" s="28">
        <f t="shared" si="18"/>
        <v>0</v>
      </c>
      <c r="Q40" s="28">
        <f t="shared" si="18"/>
        <v>0</v>
      </c>
      <c r="R40" s="28">
        <f t="shared" si="18"/>
        <v>0</v>
      </c>
      <c r="S40" s="28">
        <f t="shared" si="18"/>
        <v>0</v>
      </c>
      <c r="T40" s="28">
        <f t="shared" si="18"/>
        <v>0</v>
      </c>
      <c r="U40" s="28">
        <f t="shared" si="18"/>
        <v>0</v>
      </c>
      <c r="V40" s="28">
        <f t="shared" si="18"/>
        <v>0</v>
      </c>
      <c r="W40" s="28">
        <f t="shared" si="18"/>
        <v>0</v>
      </c>
      <c r="X40" s="28">
        <f t="shared" si="18"/>
        <v>0</v>
      </c>
      <c r="Y40" s="28">
        <f t="shared" si="18"/>
        <v>0</v>
      </c>
      <c r="Z40" s="28">
        <f t="shared" si="18"/>
        <v>0</v>
      </c>
      <c r="AA40" s="28">
        <f t="shared" si="18"/>
        <v>0</v>
      </c>
      <c r="AB40" s="28">
        <f t="shared" si="18"/>
        <v>0</v>
      </c>
      <c r="AC40" s="28">
        <f t="shared" si="18"/>
        <v>0</v>
      </c>
      <c r="AD40" s="28">
        <f t="shared" si="18"/>
        <v>0</v>
      </c>
      <c r="AE40" s="28">
        <f t="shared" si="18"/>
        <v>0</v>
      </c>
      <c r="AF40" s="28">
        <f t="shared" si="18"/>
        <v>0</v>
      </c>
      <c r="AG40" s="28">
        <f t="shared" si="18"/>
        <v>0</v>
      </c>
      <c r="AH40" s="28">
        <f t="shared" si="18"/>
        <v>0</v>
      </c>
      <c r="AI40" s="29">
        <f t="shared" si="18"/>
        <v>0</v>
      </c>
    </row>
    <row r="41" spans="1:35" ht="40.5" customHeight="1">
      <c r="A41" s="56" t="s">
        <v>59</v>
      </c>
      <c r="B41" s="172" t="s">
        <v>58</v>
      </c>
      <c r="C41" s="172"/>
      <c r="D41" s="173"/>
      <c r="E41" s="99">
        <f aca="true" t="shared" si="19" ref="E41:AI41">+IF(E40&lt;0,IF(-E40&gt;E15,"brak środków",-E40),0)</f>
        <v>0</v>
      </c>
      <c r="F41" s="1">
        <f t="shared" si="19"/>
        <v>0</v>
      </c>
      <c r="G41" s="1">
        <f t="shared" si="19"/>
        <v>0</v>
      </c>
      <c r="H41" s="1">
        <f t="shared" si="19"/>
        <v>0</v>
      </c>
      <c r="I41" s="1">
        <f t="shared" si="19"/>
        <v>0</v>
      </c>
      <c r="J41" s="1">
        <f t="shared" si="19"/>
        <v>0</v>
      </c>
      <c r="K41" s="1">
        <f t="shared" si="19"/>
        <v>0</v>
      </c>
      <c r="L41" s="1">
        <f t="shared" si="19"/>
        <v>0</v>
      </c>
      <c r="M41" s="1">
        <f t="shared" si="19"/>
        <v>0</v>
      </c>
      <c r="N41" s="1">
        <f t="shared" si="19"/>
        <v>0</v>
      </c>
      <c r="O41" s="1">
        <f t="shared" si="19"/>
        <v>0</v>
      </c>
      <c r="P41" s="1">
        <f t="shared" si="19"/>
        <v>0</v>
      </c>
      <c r="Q41" s="1">
        <f t="shared" si="19"/>
        <v>0</v>
      </c>
      <c r="R41" s="1">
        <f t="shared" si="19"/>
        <v>0</v>
      </c>
      <c r="S41" s="1">
        <f t="shared" si="19"/>
        <v>0</v>
      </c>
      <c r="T41" s="1">
        <f t="shared" si="19"/>
        <v>0</v>
      </c>
      <c r="U41" s="1">
        <f t="shared" si="19"/>
        <v>0</v>
      </c>
      <c r="V41" s="1">
        <f t="shared" si="19"/>
        <v>0</v>
      </c>
      <c r="W41" s="1">
        <f t="shared" si="19"/>
        <v>0</v>
      </c>
      <c r="X41" s="1">
        <f t="shared" si="19"/>
        <v>0</v>
      </c>
      <c r="Y41" s="1">
        <f t="shared" si="19"/>
        <v>0</v>
      </c>
      <c r="Z41" s="1">
        <f t="shared" si="19"/>
        <v>0</v>
      </c>
      <c r="AA41" s="1">
        <f t="shared" si="19"/>
        <v>0</v>
      </c>
      <c r="AB41" s="1">
        <f t="shared" si="19"/>
        <v>0</v>
      </c>
      <c r="AC41" s="1">
        <f t="shared" si="19"/>
        <v>0</v>
      </c>
      <c r="AD41" s="1">
        <f t="shared" si="19"/>
        <v>0</v>
      </c>
      <c r="AE41" s="1">
        <f t="shared" si="19"/>
        <v>0</v>
      </c>
      <c r="AF41" s="1">
        <f t="shared" si="19"/>
        <v>0</v>
      </c>
      <c r="AG41" s="1">
        <f t="shared" si="19"/>
        <v>0</v>
      </c>
      <c r="AH41" s="1">
        <f t="shared" si="19"/>
        <v>0</v>
      </c>
      <c r="AI41" s="14">
        <f t="shared" si="19"/>
        <v>0</v>
      </c>
    </row>
    <row r="42" spans="1:35" ht="20.25" customHeight="1">
      <c r="A42" s="56" t="s">
        <v>49</v>
      </c>
      <c r="B42" s="157" t="s">
        <v>86</v>
      </c>
      <c r="C42" s="157"/>
      <c r="D42" s="158"/>
      <c r="E42" s="99">
        <f>+E6</f>
        <v>1002027.82</v>
      </c>
      <c r="F42" s="1">
        <f aca="true" t="shared" si="20" ref="F42:AI42">+F6</f>
        <v>569650.13</v>
      </c>
      <c r="G42" s="1">
        <f t="shared" si="20"/>
        <v>100000</v>
      </c>
      <c r="H42" s="1">
        <f t="shared" si="20"/>
        <v>260000</v>
      </c>
      <c r="I42" s="1">
        <f t="shared" si="20"/>
        <v>150000</v>
      </c>
      <c r="J42" s="1">
        <f t="shared" si="20"/>
        <v>30000</v>
      </c>
      <c r="K42" s="1">
        <f t="shared" si="20"/>
        <v>20000</v>
      </c>
      <c r="L42" s="1">
        <f t="shared" si="20"/>
        <v>0</v>
      </c>
      <c r="M42" s="1">
        <f t="shared" si="20"/>
        <v>0</v>
      </c>
      <c r="N42" s="1">
        <f t="shared" si="20"/>
        <v>0</v>
      </c>
      <c r="O42" s="1">
        <f t="shared" si="20"/>
        <v>0</v>
      </c>
      <c r="P42" s="1">
        <f t="shared" si="20"/>
        <v>0</v>
      </c>
      <c r="Q42" s="1">
        <f t="shared" si="20"/>
        <v>0</v>
      </c>
      <c r="R42" s="1">
        <f t="shared" si="20"/>
        <v>0</v>
      </c>
      <c r="S42" s="1">
        <f t="shared" si="20"/>
        <v>0</v>
      </c>
      <c r="T42" s="1">
        <f t="shared" si="20"/>
        <v>0</v>
      </c>
      <c r="U42" s="1">
        <f t="shared" si="20"/>
        <v>0</v>
      </c>
      <c r="V42" s="1">
        <f t="shared" si="20"/>
        <v>0</v>
      </c>
      <c r="W42" s="1">
        <f t="shared" si="20"/>
        <v>0</v>
      </c>
      <c r="X42" s="1">
        <f t="shared" si="20"/>
        <v>0</v>
      </c>
      <c r="Y42" s="1">
        <f t="shared" si="20"/>
        <v>0</v>
      </c>
      <c r="Z42" s="1">
        <f t="shared" si="20"/>
        <v>0</v>
      </c>
      <c r="AA42" s="1">
        <f t="shared" si="20"/>
        <v>0</v>
      </c>
      <c r="AB42" s="1">
        <f t="shared" si="20"/>
        <v>0</v>
      </c>
      <c r="AC42" s="1">
        <f t="shared" si="20"/>
        <v>0</v>
      </c>
      <c r="AD42" s="1">
        <f t="shared" si="20"/>
        <v>0</v>
      </c>
      <c r="AE42" s="1">
        <f t="shared" si="20"/>
        <v>0</v>
      </c>
      <c r="AF42" s="1">
        <f t="shared" si="20"/>
        <v>0</v>
      </c>
      <c r="AG42" s="1">
        <f t="shared" si="20"/>
        <v>0</v>
      </c>
      <c r="AH42" s="1">
        <f t="shared" si="20"/>
        <v>0</v>
      </c>
      <c r="AI42" s="14">
        <f t="shared" si="20"/>
        <v>0</v>
      </c>
    </row>
    <row r="43" spans="1:35" ht="21.75" customHeight="1">
      <c r="A43" s="56" t="s">
        <v>50</v>
      </c>
      <c r="B43" s="157" t="s">
        <v>87</v>
      </c>
      <c r="C43" s="157"/>
      <c r="D43" s="158"/>
      <c r="E43" s="99">
        <f>+E24</f>
        <v>3282758.66</v>
      </c>
      <c r="F43" s="1">
        <f aca="true" t="shared" si="21" ref="F43:AI43">+F24</f>
        <v>1599090.41</v>
      </c>
      <c r="G43" s="1">
        <f t="shared" si="21"/>
        <v>2000000</v>
      </c>
      <c r="H43" s="1">
        <f t="shared" si="21"/>
        <v>1800000</v>
      </c>
      <c r="I43" s="1">
        <f t="shared" si="21"/>
        <v>1661015</v>
      </c>
      <c r="J43" s="1">
        <f t="shared" si="21"/>
        <v>1763834</v>
      </c>
      <c r="K43" s="1">
        <f t="shared" si="21"/>
        <v>2298506</v>
      </c>
      <c r="L43" s="1">
        <f t="shared" si="21"/>
        <v>2917675</v>
      </c>
      <c r="M43" s="1">
        <f t="shared" si="21"/>
        <v>3603569</v>
      </c>
      <c r="N43" s="1">
        <f t="shared" si="21"/>
        <v>4084093</v>
      </c>
      <c r="O43" s="1">
        <f t="shared" si="21"/>
        <v>4707220</v>
      </c>
      <c r="P43" s="1">
        <f t="shared" si="21"/>
        <v>0</v>
      </c>
      <c r="Q43" s="1">
        <f t="shared" si="21"/>
        <v>0</v>
      </c>
      <c r="R43" s="1">
        <f t="shared" si="21"/>
        <v>0</v>
      </c>
      <c r="S43" s="1">
        <f t="shared" si="21"/>
        <v>0</v>
      </c>
      <c r="T43" s="1">
        <f t="shared" si="21"/>
        <v>0</v>
      </c>
      <c r="U43" s="1">
        <f t="shared" si="21"/>
        <v>0</v>
      </c>
      <c r="V43" s="1">
        <f t="shared" si="21"/>
        <v>0</v>
      </c>
      <c r="W43" s="1">
        <f t="shared" si="21"/>
        <v>0</v>
      </c>
      <c r="X43" s="1">
        <f t="shared" si="21"/>
        <v>0</v>
      </c>
      <c r="Y43" s="1">
        <f t="shared" si="21"/>
        <v>0</v>
      </c>
      <c r="Z43" s="1">
        <f t="shared" si="21"/>
        <v>0</v>
      </c>
      <c r="AA43" s="1">
        <f t="shared" si="21"/>
        <v>0</v>
      </c>
      <c r="AB43" s="1">
        <f t="shared" si="21"/>
        <v>0</v>
      </c>
      <c r="AC43" s="1">
        <f t="shared" si="21"/>
        <v>0</v>
      </c>
      <c r="AD43" s="1">
        <f t="shared" si="21"/>
        <v>0</v>
      </c>
      <c r="AE43" s="1">
        <f t="shared" si="21"/>
        <v>0</v>
      </c>
      <c r="AF43" s="1">
        <f t="shared" si="21"/>
        <v>0</v>
      </c>
      <c r="AG43" s="1">
        <f t="shared" si="21"/>
        <v>0</v>
      </c>
      <c r="AH43" s="1">
        <f t="shared" si="21"/>
        <v>0</v>
      </c>
      <c r="AI43" s="14">
        <f t="shared" si="21"/>
        <v>0</v>
      </c>
    </row>
    <row r="44" spans="1:35" ht="21" customHeight="1">
      <c r="A44" s="42" t="s">
        <v>60</v>
      </c>
      <c r="B44" s="162" t="s">
        <v>66</v>
      </c>
      <c r="C44" s="162"/>
      <c r="D44" s="163"/>
      <c r="E44" s="100">
        <f>+E42-E43</f>
        <v>-2280730.8400000003</v>
      </c>
      <c r="F44" s="28">
        <f aca="true" t="shared" si="22" ref="F44:AI44">+F42-F43</f>
        <v>-1029440.2799999999</v>
      </c>
      <c r="G44" s="28">
        <f t="shared" si="22"/>
        <v>-1900000</v>
      </c>
      <c r="H44" s="28">
        <f t="shared" si="22"/>
        <v>-1540000</v>
      </c>
      <c r="I44" s="28">
        <f t="shared" si="22"/>
        <v>-1511015</v>
      </c>
      <c r="J44" s="28">
        <f t="shared" si="22"/>
        <v>-1733834</v>
      </c>
      <c r="K44" s="28">
        <f t="shared" si="22"/>
        <v>-2278506</v>
      </c>
      <c r="L44" s="28">
        <f t="shared" si="22"/>
        <v>-2917675</v>
      </c>
      <c r="M44" s="28">
        <f t="shared" si="22"/>
        <v>-3603569</v>
      </c>
      <c r="N44" s="28">
        <f t="shared" si="22"/>
        <v>-4084093</v>
      </c>
      <c r="O44" s="28">
        <f t="shared" si="22"/>
        <v>-4707220</v>
      </c>
      <c r="P44" s="28">
        <f t="shared" si="22"/>
        <v>0</v>
      </c>
      <c r="Q44" s="28">
        <f t="shared" si="22"/>
        <v>0</v>
      </c>
      <c r="R44" s="28">
        <f t="shared" si="22"/>
        <v>0</v>
      </c>
      <c r="S44" s="28">
        <f t="shared" si="22"/>
        <v>0</v>
      </c>
      <c r="T44" s="28">
        <f t="shared" si="22"/>
        <v>0</v>
      </c>
      <c r="U44" s="28">
        <f t="shared" si="22"/>
        <v>0</v>
      </c>
      <c r="V44" s="28">
        <f t="shared" si="22"/>
        <v>0</v>
      </c>
      <c r="W44" s="28">
        <f t="shared" si="22"/>
        <v>0</v>
      </c>
      <c r="X44" s="28">
        <f t="shared" si="22"/>
        <v>0</v>
      </c>
      <c r="Y44" s="28">
        <f t="shared" si="22"/>
        <v>0</v>
      </c>
      <c r="Z44" s="28">
        <f t="shared" si="22"/>
        <v>0</v>
      </c>
      <c r="AA44" s="28">
        <f t="shared" si="22"/>
        <v>0</v>
      </c>
      <c r="AB44" s="28">
        <f t="shared" si="22"/>
        <v>0</v>
      </c>
      <c r="AC44" s="28">
        <f t="shared" si="22"/>
        <v>0</v>
      </c>
      <c r="AD44" s="28">
        <f t="shared" si="22"/>
        <v>0</v>
      </c>
      <c r="AE44" s="28">
        <f t="shared" si="22"/>
        <v>0</v>
      </c>
      <c r="AF44" s="28">
        <f t="shared" si="22"/>
        <v>0</v>
      </c>
      <c r="AG44" s="28">
        <f t="shared" si="22"/>
        <v>0</v>
      </c>
      <c r="AH44" s="28">
        <f t="shared" si="22"/>
        <v>0</v>
      </c>
      <c r="AI44" s="29">
        <f t="shared" si="22"/>
        <v>0</v>
      </c>
    </row>
    <row r="45" spans="1:35" ht="16.5" customHeight="1">
      <c r="A45" s="56" t="s">
        <v>61</v>
      </c>
      <c r="B45" s="59" t="s">
        <v>88</v>
      </c>
      <c r="C45" s="57"/>
      <c r="D45" s="58"/>
      <c r="E45" s="99">
        <f>+E4</f>
        <v>17384905.11</v>
      </c>
      <c r="F45" s="1">
        <f aca="true" t="shared" si="23" ref="F45:AI45">+F4</f>
        <v>17846601.65</v>
      </c>
      <c r="G45" s="1">
        <f t="shared" si="23"/>
        <v>17948763</v>
      </c>
      <c r="H45" s="1">
        <f t="shared" si="23"/>
        <v>18983353</v>
      </c>
      <c r="I45" s="1">
        <f t="shared" si="23"/>
        <v>19790797.297</v>
      </c>
      <c r="J45" s="1">
        <f t="shared" si="23"/>
        <v>20633196.364552997</v>
      </c>
      <c r="K45" s="1">
        <f t="shared" si="23"/>
        <v>21632752</v>
      </c>
      <c r="L45" s="1">
        <f t="shared" si="23"/>
        <v>22671776.847999997</v>
      </c>
      <c r="M45" s="1">
        <f t="shared" si="23"/>
        <v>23782693.913551997</v>
      </c>
      <c r="N45" s="1">
        <f t="shared" si="23"/>
        <v>24948045.915316045</v>
      </c>
      <c r="O45" s="1">
        <f t="shared" si="23"/>
        <v>26170501</v>
      </c>
      <c r="P45" s="1">
        <f t="shared" si="23"/>
        <v>0</v>
      </c>
      <c r="Q45" s="1">
        <f t="shared" si="23"/>
        <v>0</v>
      </c>
      <c r="R45" s="1">
        <f t="shared" si="23"/>
        <v>0</v>
      </c>
      <c r="S45" s="1">
        <f t="shared" si="23"/>
        <v>0</v>
      </c>
      <c r="T45" s="1">
        <f t="shared" si="23"/>
        <v>0</v>
      </c>
      <c r="U45" s="1">
        <f t="shared" si="23"/>
        <v>0</v>
      </c>
      <c r="V45" s="1">
        <f t="shared" si="23"/>
        <v>0</v>
      </c>
      <c r="W45" s="1">
        <f t="shared" si="23"/>
        <v>0</v>
      </c>
      <c r="X45" s="1">
        <f t="shared" si="23"/>
        <v>0</v>
      </c>
      <c r="Y45" s="1">
        <f t="shared" si="23"/>
        <v>0</v>
      </c>
      <c r="Z45" s="1">
        <f t="shared" si="23"/>
        <v>0</v>
      </c>
      <c r="AA45" s="1">
        <f t="shared" si="23"/>
        <v>0</v>
      </c>
      <c r="AB45" s="1">
        <f t="shared" si="23"/>
        <v>0</v>
      </c>
      <c r="AC45" s="1">
        <f t="shared" si="23"/>
        <v>0</v>
      </c>
      <c r="AD45" s="1">
        <f t="shared" si="23"/>
        <v>0</v>
      </c>
      <c r="AE45" s="1">
        <f t="shared" si="23"/>
        <v>0</v>
      </c>
      <c r="AF45" s="1">
        <f t="shared" si="23"/>
        <v>0</v>
      </c>
      <c r="AG45" s="1">
        <f t="shared" si="23"/>
        <v>0</v>
      </c>
      <c r="AH45" s="1">
        <f t="shared" si="23"/>
        <v>0</v>
      </c>
      <c r="AI45" s="14">
        <f t="shared" si="23"/>
        <v>0</v>
      </c>
    </row>
    <row r="46" spans="1:35" ht="20.25" customHeight="1">
      <c r="A46" s="56" t="s">
        <v>62</v>
      </c>
      <c r="B46" s="157" t="s">
        <v>89</v>
      </c>
      <c r="C46" s="157"/>
      <c r="D46" s="158"/>
      <c r="E46" s="99">
        <f>+E43+E39</f>
        <v>18629353.130000003</v>
      </c>
      <c r="F46" s="1">
        <f aca="true" t="shared" si="24" ref="F46:AI46">+F43+F39</f>
        <v>18697629.44</v>
      </c>
      <c r="G46" s="1">
        <f t="shared" si="24"/>
        <v>19089709</v>
      </c>
      <c r="H46" s="1">
        <f t="shared" si="24"/>
        <v>19007606.09</v>
      </c>
      <c r="I46" s="1">
        <f t="shared" si="24"/>
        <v>19018197.1509</v>
      </c>
      <c r="J46" s="1">
        <f t="shared" si="24"/>
        <v>19519195.704672497</v>
      </c>
      <c r="K46" s="1">
        <f t="shared" si="24"/>
        <v>20482751.747289307</v>
      </c>
      <c r="L46" s="1">
        <f t="shared" si="24"/>
        <v>21521776.890971538</v>
      </c>
      <c r="M46" s="1">
        <f t="shared" si="24"/>
        <v>22658773.438245825</v>
      </c>
      <c r="N46" s="1">
        <f t="shared" si="24"/>
        <v>23591927</v>
      </c>
      <c r="O46" s="1">
        <f t="shared" si="24"/>
        <v>24689499.849999998</v>
      </c>
      <c r="P46" s="1">
        <f t="shared" si="24"/>
        <v>0</v>
      </c>
      <c r="Q46" s="1">
        <f t="shared" si="24"/>
        <v>0</v>
      </c>
      <c r="R46" s="1">
        <f t="shared" si="24"/>
        <v>0</v>
      </c>
      <c r="S46" s="1">
        <f t="shared" si="24"/>
        <v>0</v>
      </c>
      <c r="T46" s="1">
        <f t="shared" si="24"/>
        <v>0</v>
      </c>
      <c r="U46" s="1">
        <f t="shared" si="24"/>
        <v>0</v>
      </c>
      <c r="V46" s="1">
        <f t="shared" si="24"/>
        <v>0</v>
      </c>
      <c r="W46" s="1">
        <f t="shared" si="24"/>
        <v>0</v>
      </c>
      <c r="X46" s="1">
        <f t="shared" si="24"/>
        <v>0</v>
      </c>
      <c r="Y46" s="1">
        <f t="shared" si="24"/>
        <v>0</v>
      </c>
      <c r="Z46" s="1">
        <f t="shared" si="24"/>
        <v>0</v>
      </c>
      <c r="AA46" s="1">
        <f t="shared" si="24"/>
        <v>0</v>
      </c>
      <c r="AB46" s="1">
        <f t="shared" si="24"/>
        <v>0</v>
      </c>
      <c r="AC46" s="1">
        <f t="shared" si="24"/>
        <v>0</v>
      </c>
      <c r="AD46" s="1">
        <f t="shared" si="24"/>
        <v>0</v>
      </c>
      <c r="AE46" s="1">
        <f t="shared" si="24"/>
        <v>0</v>
      </c>
      <c r="AF46" s="1">
        <f t="shared" si="24"/>
        <v>0</v>
      </c>
      <c r="AG46" s="1">
        <f t="shared" si="24"/>
        <v>0</v>
      </c>
      <c r="AH46" s="1">
        <f t="shared" si="24"/>
        <v>0</v>
      </c>
      <c r="AI46" s="14">
        <f t="shared" si="24"/>
        <v>0</v>
      </c>
    </row>
    <row r="47" spans="1:35" ht="18" customHeight="1">
      <c r="A47" s="42" t="s">
        <v>63</v>
      </c>
      <c r="B47" s="174" t="s">
        <v>67</v>
      </c>
      <c r="C47" s="174"/>
      <c r="D47" s="175"/>
      <c r="E47" s="100">
        <f>+E45-E46</f>
        <v>-1244448.0200000033</v>
      </c>
      <c r="F47" s="28">
        <f aca="true" t="shared" si="25" ref="F47:AI47">+F45-F46</f>
        <v>-851027.7900000028</v>
      </c>
      <c r="G47" s="28">
        <f t="shared" si="25"/>
        <v>-1140946</v>
      </c>
      <c r="H47" s="28">
        <f>+H45-H46+1</f>
        <v>-24252.08999999985</v>
      </c>
      <c r="I47" s="28">
        <f t="shared" si="25"/>
        <v>772600.1460999995</v>
      </c>
      <c r="J47" s="28">
        <f t="shared" si="25"/>
        <v>1114000.6598805003</v>
      </c>
      <c r="K47" s="28">
        <f t="shared" si="25"/>
        <v>1150000.2527106926</v>
      </c>
      <c r="L47" s="28">
        <f t="shared" si="25"/>
        <v>1149999.9570284598</v>
      </c>
      <c r="M47" s="28">
        <f t="shared" si="25"/>
        <v>1123920.475306172</v>
      </c>
      <c r="N47" s="28">
        <f>+N45-N46-1</f>
        <v>1356117.9153160453</v>
      </c>
      <c r="O47" s="28">
        <f t="shared" si="25"/>
        <v>1481001.1500000022</v>
      </c>
      <c r="P47" s="28">
        <f t="shared" si="25"/>
        <v>0</v>
      </c>
      <c r="Q47" s="28">
        <f t="shared" si="25"/>
        <v>0</v>
      </c>
      <c r="R47" s="28">
        <f t="shared" si="25"/>
        <v>0</v>
      </c>
      <c r="S47" s="28">
        <f t="shared" si="25"/>
        <v>0</v>
      </c>
      <c r="T47" s="28">
        <f t="shared" si="25"/>
        <v>0</v>
      </c>
      <c r="U47" s="28">
        <f t="shared" si="25"/>
        <v>0</v>
      </c>
      <c r="V47" s="28">
        <f t="shared" si="25"/>
        <v>0</v>
      </c>
      <c r="W47" s="28">
        <f t="shared" si="25"/>
        <v>0</v>
      </c>
      <c r="X47" s="28">
        <f t="shared" si="25"/>
        <v>0</v>
      </c>
      <c r="Y47" s="28">
        <f t="shared" si="25"/>
        <v>0</v>
      </c>
      <c r="Z47" s="28">
        <f t="shared" si="25"/>
        <v>0</v>
      </c>
      <c r="AA47" s="28">
        <f t="shared" si="25"/>
        <v>0</v>
      </c>
      <c r="AB47" s="28">
        <f t="shared" si="25"/>
        <v>0</v>
      </c>
      <c r="AC47" s="28">
        <f t="shared" si="25"/>
        <v>0</v>
      </c>
      <c r="AD47" s="28">
        <f t="shared" si="25"/>
        <v>0</v>
      </c>
      <c r="AE47" s="28">
        <f t="shared" si="25"/>
        <v>0</v>
      </c>
      <c r="AF47" s="28">
        <f t="shared" si="25"/>
        <v>0</v>
      </c>
      <c r="AG47" s="28">
        <f t="shared" si="25"/>
        <v>0</v>
      </c>
      <c r="AH47" s="28">
        <f t="shared" si="25"/>
        <v>0</v>
      </c>
      <c r="AI47" s="29">
        <f t="shared" si="25"/>
        <v>0</v>
      </c>
    </row>
    <row r="48" spans="1:35" ht="20.25" customHeight="1">
      <c r="A48" s="56" t="s">
        <v>64</v>
      </c>
      <c r="B48" s="157" t="s">
        <v>90</v>
      </c>
      <c r="C48" s="157"/>
      <c r="D48" s="158"/>
      <c r="E48" s="99">
        <f>+E15+E17+E26</f>
        <v>2566776</v>
      </c>
      <c r="F48" s="1">
        <f aca="true" t="shared" si="26" ref="F48:AI48">+F15+F17+F26</f>
        <v>2093287.79</v>
      </c>
      <c r="G48" s="1">
        <f>+G15+G17+G26-1</f>
        <v>2421205</v>
      </c>
      <c r="H48" s="1">
        <f t="shared" si="26"/>
        <v>997548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1">
        <f t="shared" si="26"/>
        <v>0</v>
      </c>
      <c r="M48" s="1">
        <f t="shared" si="26"/>
        <v>0</v>
      </c>
      <c r="N48" s="1">
        <f t="shared" si="26"/>
        <v>0</v>
      </c>
      <c r="O48" s="1">
        <f t="shared" si="26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  <c r="Y48" s="1">
        <f t="shared" si="26"/>
        <v>0</v>
      </c>
      <c r="Z48" s="1">
        <f t="shared" si="26"/>
        <v>0</v>
      </c>
      <c r="AA48" s="1">
        <f t="shared" si="26"/>
        <v>0</v>
      </c>
      <c r="AB48" s="1">
        <f t="shared" si="26"/>
        <v>0</v>
      </c>
      <c r="AC48" s="1">
        <f t="shared" si="26"/>
        <v>0</v>
      </c>
      <c r="AD48" s="1">
        <f t="shared" si="26"/>
        <v>0</v>
      </c>
      <c r="AE48" s="1">
        <f t="shared" si="26"/>
        <v>0</v>
      </c>
      <c r="AF48" s="1">
        <f t="shared" si="26"/>
        <v>0</v>
      </c>
      <c r="AG48" s="1">
        <f t="shared" si="26"/>
        <v>0</v>
      </c>
      <c r="AH48" s="1">
        <f t="shared" si="26"/>
        <v>0</v>
      </c>
      <c r="AI48" s="14">
        <f t="shared" si="26"/>
        <v>0</v>
      </c>
    </row>
    <row r="49" spans="1:35" ht="21" customHeight="1" thickBot="1">
      <c r="A49" s="60" t="s">
        <v>65</v>
      </c>
      <c r="B49" s="181" t="s">
        <v>91</v>
      </c>
      <c r="C49" s="181"/>
      <c r="D49" s="182"/>
      <c r="E49" s="109">
        <f>E20+E22</f>
        <v>1020254</v>
      </c>
      <c r="F49" s="61">
        <f aca="true" t="shared" si="27" ref="F49:AI49">F20+F22</f>
        <v>1242260</v>
      </c>
      <c r="G49" s="61">
        <f t="shared" si="27"/>
        <v>1280260</v>
      </c>
      <c r="H49" s="61">
        <f t="shared" si="27"/>
        <v>973295</v>
      </c>
      <c r="I49" s="61">
        <f t="shared" si="27"/>
        <v>772600</v>
      </c>
      <c r="J49" s="61">
        <f t="shared" si="27"/>
        <v>1114000</v>
      </c>
      <c r="K49" s="61">
        <f t="shared" si="27"/>
        <v>1150000</v>
      </c>
      <c r="L49" s="61">
        <f t="shared" si="27"/>
        <v>1150000</v>
      </c>
      <c r="M49" s="61">
        <f t="shared" si="27"/>
        <v>1123921</v>
      </c>
      <c r="N49" s="61">
        <f t="shared" si="27"/>
        <v>1356119</v>
      </c>
      <c r="O49" s="61">
        <f t="shared" si="27"/>
        <v>1481001</v>
      </c>
      <c r="P49" s="61">
        <f t="shared" si="27"/>
        <v>0</v>
      </c>
      <c r="Q49" s="61">
        <f t="shared" si="27"/>
        <v>0</v>
      </c>
      <c r="R49" s="61">
        <f t="shared" si="27"/>
        <v>0</v>
      </c>
      <c r="S49" s="61">
        <f t="shared" si="27"/>
        <v>0</v>
      </c>
      <c r="T49" s="61">
        <f t="shared" si="27"/>
        <v>0</v>
      </c>
      <c r="U49" s="61">
        <f t="shared" si="27"/>
        <v>0</v>
      </c>
      <c r="V49" s="61">
        <f t="shared" si="27"/>
        <v>0</v>
      </c>
      <c r="W49" s="61">
        <f t="shared" si="27"/>
        <v>0</v>
      </c>
      <c r="X49" s="61">
        <f t="shared" si="27"/>
        <v>0</v>
      </c>
      <c r="Y49" s="61">
        <f t="shared" si="27"/>
        <v>0</v>
      </c>
      <c r="Z49" s="61">
        <f t="shared" si="27"/>
        <v>0</v>
      </c>
      <c r="AA49" s="61">
        <f t="shared" si="27"/>
        <v>0</v>
      </c>
      <c r="AB49" s="61">
        <f t="shared" si="27"/>
        <v>0</v>
      </c>
      <c r="AC49" s="61">
        <f t="shared" si="27"/>
        <v>0</v>
      </c>
      <c r="AD49" s="61">
        <f t="shared" si="27"/>
        <v>0</v>
      </c>
      <c r="AE49" s="61">
        <f t="shared" si="27"/>
        <v>0</v>
      </c>
      <c r="AF49" s="61">
        <f t="shared" si="27"/>
        <v>0</v>
      </c>
      <c r="AG49" s="61">
        <f t="shared" si="27"/>
        <v>0</v>
      </c>
      <c r="AH49" s="61">
        <f t="shared" si="27"/>
        <v>0</v>
      </c>
      <c r="AI49" s="62">
        <f t="shared" si="27"/>
        <v>0</v>
      </c>
    </row>
    <row r="50" spans="1:35" ht="29.25" customHeight="1">
      <c r="A50" s="43" t="s">
        <v>80</v>
      </c>
      <c r="B50" s="171" t="s">
        <v>95</v>
      </c>
      <c r="C50" s="171"/>
      <c r="D50" s="171"/>
      <c r="E50" s="114">
        <v>1244448</v>
      </c>
      <c r="F50" s="95">
        <v>851028</v>
      </c>
      <c r="G50" s="95">
        <v>1140946</v>
      </c>
      <c r="H50" s="95">
        <v>24252</v>
      </c>
      <c r="I50" s="44">
        <f aca="true" t="shared" si="28" ref="I50:AI50">+IF(I47&lt;0,IF(ROUND((I51+I52+I53+I54+I55+I56)+I47,4)=0,"","błąd"),"")</f>
      </c>
      <c r="J50" s="44">
        <f t="shared" si="28"/>
      </c>
      <c r="K50" s="44">
        <f t="shared" si="28"/>
      </c>
      <c r="L50" s="44">
        <f t="shared" si="28"/>
      </c>
      <c r="M50" s="44">
        <f t="shared" si="28"/>
      </c>
      <c r="N50" s="44">
        <f t="shared" si="28"/>
      </c>
      <c r="O50" s="44">
        <f t="shared" si="28"/>
      </c>
      <c r="P50" s="44">
        <f t="shared" si="28"/>
      </c>
      <c r="Q50" s="44">
        <f t="shared" si="28"/>
      </c>
      <c r="R50" s="44">
        <f t="shared" si="28"/>
      </c>
      <c r="S50" s="44">
        <f t="shared" si="28"/>
      </c>
      <c r="T50" s="44">
        <f t="shared" si="28"/>
      </c>
      <c r="U50" s="44">
        <f t="shared" si="28"/>
      </c>
      <c r="V50" s="44">
        <f t="shared" si="28"/>
      </c>
      <c r="W50" s="44">
        <f t="shared" si="28"/>
      </c>
      <c r="X50" s="44">
        <f t="shared" si="28"/>
      </c>
      <c r="Y50" s="44">
        <f t="shared" si="28"/>
      </c>
      <c r="Z50" s="44">
        <f t="shared" si="28"/>
      </c>
      <c r="AA50" s="44">
        <f t="shared" si="28"/>
      </c>
      <c r="AB50" s="44">
        <f t="shared" si="28"/>
      </c>
      <c r="AC50" s="44">
        <f t="shared" si="28"/>
      </c>
      <c r="AD50" s="44">
        <f t="shared" si="28"/>
      </c>
      <c r="AE50" s="44">
        <f t="shared" si="28"/>
      </c>
      <c r="AF50" s="44">
        <f t="shared" si="28"/>
      </c>
      <c r="AG50" s="44">
        <f t="shared" si="28"/>
      </c>
      <c r="AH50" s="44">
        <f t="shared" si="28"/>
      </c>
      <c r="AI50" s="45">
        <f t="shared" si="28"/>
      </c>
    </row>
    <row r="51" spans="1:35" ht="14.25" customHeight="1">
      <c r="A51" s="46" t="s">
        <v>3</v>
      </c>
      <c r="B51" s="167" t="s">
        <v>71</v>
      </c>
      <c r="C51" s="167"/>
      <c r="D51" s="167"/>
      <c r="E51" s="98">
        <v>0</v>
      </c>
      <c r="F51" s="2">
        <v>0</v>
      </c>
      <c r="G51" s="2">
        <v>0</v>
      </c>
      <c r="H51" s="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6" t="s">
        <v>5</v>
      </c>
      <c r="B52" s="167" t="s">
        <v>72</v>
      </c>
      <c r="C52" s="167"/>
      <c r="D52" s="167"/>
      <c r="E52" s="98">
        <v>46521</v>
      </c>
      <c r="F52" s="2">
        <v>0</v>
      </c>
      <c r="G52" s="2">
        <v>0</v>
      </c>
      <c r="H52" s="2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6" t="s">
        <v>12</v>
      </c>
      <c r="B53" s="167" t="s">
        <v>73</v>
      </c>
      <c r="C53" s="167"/>
      <c r="D53" s="167"/>
      <c r="E53" s="98">
        <v>1197927</v>
      </c>
      <c r="F53" s="2">
        <v>851028</v>
      </c>
      <c r="G53" s="2">
        <v>1140946</v>
      </c>
      <c r="H53" s="2">
        <v>24252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6" t="s">
        <v>15</v>
      </c>
      <c r="B54" s="167" t="s">
        <v>74</v>
      </c>
      <c r="C54" s="167"/>
      <c r="D54" s="167"/>
      <c r="E54" s="9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6" t="s">
        <v>51</v>
      </c>
      <c r="B55" s="167" t="s">
        <v>75</v>
      </c>
      <c r="C55" s="167"/>
      <c r="D55" s="167"/>
      <c r="E55" s="9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7" t="s">
        <v>76</v>
      </c>
      <c r="B56" s="184" t="s">
        <v>77</v>
      </c>
      <c r="C56" s="184"/>
      <c r="D56" s="184"/>
      <c r="E56" s="110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52" t="s">
        <v>81</v>
      </c>
      <c r="B57" s="183" t="s">
        <v>78</v>
      </c>
      <c r="C57" s="183"/>
      <c r="D57" s="183"/>
      <c r="E57" s="1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20.25" customHeight="1" thickBot="1">
      <c r="A58" s="48"/>
      <c r="B58" s="179" t="s">
        <v>79</v>
      </c>
      <c r="C58" s="179"/>
      <c r="D58" s="179"/>
      <c r="E58" s="110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ht="17.25" customHeight="1"/>
    <row r="60" spans="2:35" ht="19.5" customHeight="1">
      <c r="B60" s="180" t="s">
        <v>92</v>
      </c>
      <c r="C60" s="180"/>
      <c r="D60" s="180"/>
      <c r="E60" s="11"/>
      <c r="F60" s="11" t="str">
        <f>IF(+ROUND((E28+F26-F20-F28),4)=0,"OK.",+(E28+F26-F20-F28))</f>
        <v>OK.</v>
      </c>
      <c r="G60" s="11" t="str">
        <f aca="true" t="shared" si="29" ref="G60:AI60">IF(+ROUND((F28+G26-G20-G28),4)=0,"OK.",+(F28+G26-G20-G28))</f>
        <v>OK.</v>
      </c>
      <c r="H60" s="11" t="str">
        <f t="shared" si="29"/>
        <v>OK.</v>
      </c>
      <c r="I60" s="11" t="str">
        <f t="shared" si="29"/>
        <v>OK.</v>
      </c>
      <c r="J60" s="11" t="str">
        <f t="shared" si="29"/>
        <v>OK.</v>
      </c>
      <c r="K60" s="11" t="str">
        <f t="shared" si="29"/>
        <v>OK.</v>
      </c>
      <c r="L60" s="11" t="str">
        <f t="shared" si="29"/>
        <v>OK.</v>
      </c>
      <c r="M60" s="11" t="str">
        <f t="shared" si="29"/>
        <v>OK.</v>
      </c>
      <c r="N60" s="11" t="str">
        <f t="shared" si="29"/>
        <v>OK.</v>
      </c>
      <c r="O60" s="11" t="str">
        <f t="shared" si="29"/>
        <v>OK.</v>
      </c>
      <c r="P60" s="11">
        <f t="shared" si="29"/>
        <v>-0.2099999999627471</v>
      </c>
      <c r="Q60" s="11" t="str">
        <f t="shared" si="29"/>
        <v>OK.</v>
      </c>
      <c r="R60" s="11" t="str">
        <f t="shared" si="29"/>
        <v>OK.</v>
      </c>
      <c r="S60" s="11" t="str">
        <f t="shared" si="29"/>
        <v>OK.</v>
      </c>
      <c r="T60" s="11" t="str">
        <f t="shared" si="29"/>
        <v>OK.</v>
      </c>
      <c r="U60" s="11" t="str">
        <f t="shared" si="29"/>
        <v>OK.</v>
      </c>
      <c r="V60" s="11" t="str">
        <f t="shared" si="29"/>
        <v>OK.</v>
      </c>
      <c r="W60" s="11" t="str">
        <f t="shared" si="29"/>
        <v>OK.</v>
      </c>
      <c r="X60" s="11" t="str">
        <f t="shared" si="29"/>
        <v>OK.</v>
      </c>
      <c r="Y60" s="11" t="str">
        <f t="shared" si="29"/>
        <v>OK.</v>
      </c>
      <c r="Z60" s="11" t="str">
        <f t="shared" si="29"/>
        <v>OK.</v>
      </c>
      <c r="AA60" s="11" t="str">
        <f t="shared" si="29"/>
        <v>OK.</v>
      </c>
      <c r="AB60" s="11" t="str">
        <f t="shared" si="29"/>
        <v>OK.</v>
      </c>
      <c r="AC60" s="11" t="str">
        <f t="shared" si="29"/>
        <v>OK.</v>
      </c>
      <c r="AD60" s="11" t="str">
        <f t="shared" si="29"/>
        <v>OK.</v>
      </c>
      <c r="AE60" s="11" t="str">
        <f t="shared" si="29"/>
        <v>OK.</v>
      </c>
      <c r="AF60" s="11" t="str">
        <f t="shared" si="29"/>
        <v>OK.</v>
      </c>
      <c r="AG60" s="11" t="str">
        <f t="shared" si="29"/>
        <v>OK.</v>
      </c>
      <c r="AH60" s="11" t="str">
        <f t="shared" si="29"/>
        <v>OK.</v>
      </c>
      <c r="AI60" s="11" t="str">
        <f t="shared" si="29"/>
        <v>OK.</v>
      </c>
    </row>
    <row r="64" ht="12">
      <c r="E64" s="93"/>
    </row>
  </sheetData>
  <sheetProtection/>
  <mergeCells count="56"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F2:AI2"/>
    <mergeCell ref="C16:D16"/>
    <mergeCell ref="B34:D34"/>
    <mergeCell ref="B35:D35"/>
    <mergeCell ref="B26:D26"/>
    <mergeCell ref="C11:D11"/>
    <mergeCell ref="C13:D13"/>
    <mergeCell ref="B15:D15"/>
    <mergeCell ref="C20:D20"/>
    <mergeCell ref="B14:D14"/>
    <mergeCell ref="B52:D52"/>
    <mergeCell ref="B53:D53"/>
    <mergeCell ref="B23:D23"/>
    <mergeCell ref="B24:D24"/>
    <mergeCell ref="B50:D50"/>
    <mergeCell ref="B41:D41"/>
    <mergeCell ref="B36:D36"/>
    <mergeCell ref="C30:D30"/>
    <mergeCell ref="B42:D42"/>
    <mergeCell ref="B47:D47"/>
    <mergeCell ref="B46:D46"/>
    <mergeCell ref="C29:D29"/>
    <mergeCell ref="B32:D32"/>
    <mergeCell ref="B27:D27"/>
    <mergeCell ref="B43:D43"/>
    <mergeCell ref="B44:D44"/>
    <mergeCell ref="B40:D40"/>
    <mergeCell ref="B37:D37"/>
    <mergeCell ref="B39:D39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B17:D17"/>
    <mergeCell ref="B18:D18"/>
    <mergeCell ref="B19:D19"/>
    <mergeCell ref="C21:D21"/>
    <mergeCell ref="B22:D22"/>
    <mergeCell ref="B28:D28"/>
    <mergeCell ref="B38:D38"/>
    <mergeCell ref="C25:D25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5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6" customFormat="1" ht="23.25">
      <c r="B1" s="67" t="s">
        <v>96</v>
      </c>
      <c r="J1" s="68" t="s">
        <v>97</v>
      </c>
    </row>
    <row r="2" s="66" customFormat="1" ht="12"/>
    <row r="3" spans="1:15" s="66" customFormat="1" ht="101.25" customHeight="1">
      <c r="A3" s="185" t="s">
        <v>98</v>
      </c>
      <c r="B3" s="185" t="s">
        <v>99</v>
      </c>
      <c r="C3" s="185" t="s">
        <v>100</v>
      </c>
      <c r="D3" s="185" t="s">
        <v>101</v>
      </c>
      <c r="E3" s="185"/>
      <c r="F3" s="185" t="s">
        <v>102</v>
      </c>
      <c r="G3" s="185"/>
      <c r="H3" s="185" t="s">
        <v>103</v>
      </c>
      <c r="I3" s="185" t="s">
        <v>104</v>
      </c>
      <c r="J3" s="193" t="s">
        <v>105</v>
      </c>
      <c r="K3" s="194"/>
      <c r="L3" s="194"/>
      <c r="M3" s="194"/>
      <c r="N3" s="195"/>
      <c r="O3" s="185" t="s">
        <v>106</v>
      </c>
    </row>
    <row r="4" spans="1:15" s="66" customFormat="1" ht="12">
      <c r="A4" s="185"/>
      <c r="B4" s="185"/>
      <c r="C4" s="185"/>
      <c r="D4" s="69" t="s">
        <v>107</v>
      </c>
      <c r="E4" s="69" t="s">
        <v>108</v>
      </c>
      <c r="F4" s="69" t="s">
        <v>109</v>
      </c>
      <c r="G4" s="69" t="s">
        <v>110</v>
      </c>
      <c r="H4" s="185"/>
      <c r="I4" s="185"/>
      <c r="J4" s="70">
        <v>2011</v>
      </c>
      <c r="K4" s="69">
        <v>2012</v>
      </c>
      <c r="L4" s="69">
        <v>2013</v>
      </c>
      <c r="M4" s="69">
        <v>2014</v>
      </c>
      <c r="N4" s="69" t="s">
        <v>111</v>
      </c>
      <c r="O4" s="185"/>
    </row>
    <row r="5" spans="1:15" s="66" customFormat="1" ht="12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9</v>
      </c>
      <c r="I5" s="71">
        <v>10</v>
      </c>
      <c r="J5" s="71">
        <v>11</v>
      </c>
      <c r="K5" s="71">
        <v>12</v>
      </c>
      <c r="L5" s="71">
        <v>13</v>
      </c>
      <c r="M5" s="71">
        <v>14</v>
      </c>
      <c r="N5" s="71"/>
      <c r="O5" s="71">
        <v>16</v>
      </c>
    </row>
    <row r="6" spans="1:15" s="74" customFormat="1" ht="18.75">
      <c r="A6" s="72"/>
      <c r="B6" s="190" t="s">
        <v>112</v>
      </c>
      <c r="C6" s="191"/>
      <c r="D6" s="191"/>
      <c r="E6" s="191"/>
      <c r="F6" s="191"/>
      <c r="G6" s="191"/>
      <c r="H6" s="73"/>
      <c r="I6" s="73"/>
      <c r="J6" s="73"/>
      <c r="K6" s="73"/>
      <c r="L6" s="73"/>
      <c r="M6" s="73"/>
      <c r="N6" s="73"/>
      <c r="O6" s="73"/>
    </row>
    <row r="7" spans="1:15" s="77" customFormat="1" ht="18.75">
      <c r="A7" s="75"/>
      <c r="B7" s="192" t="s">
        <v>113</v>
      </c>
      <c r="C7" s="192"/>
      <c r="D7" s="192"/>
      <c r="E7" s="192"/>
      <c r="F7" s="192"/>
      <c r="G7" s="192"/>
      <c r="H7" s="76"/>
      <c r="I7" s="76"/>
      <c r="J7" s="76"/>
      <c r="K7" s="76"/>
      <c r="L7" s="76"/>
      <c r="M7" s="76"/>
      <c r="N7" s="76"/>
      <c r="O7" s="76"/>
    </row>
    <row r="8" spans="1:15" s="77" customFormat="1" ht="18.75">
      <c r="A8" s="75"/>
      <c r="B8" s="192" t="s">
        <v>114</v>
      </c>
      <c r="C8" s="192"/>
      <c r="D8" s="192"/>
      <c r="E8" s="192"/>
      <c r="F8" s="192"/>
      <c r="G8" s="192"/>
      <c r="H8" s="76"/>
      <c r="I8" s="76"/>
      <c r="J8" s="76"/>
      <c r="K8" s="76"/>
      <c r="L8" s="76"/>
      <c r="M8" s="76"/>
      <c r="N8" s="76"/>
      <c r="O8" s="76"/>
    </row>
    <row r="9" spans="1:15" s="77" customFormat="1" ht="15.75">
      <c r="A9" s="75"/>
      <c r="B9" s="196" t="s">
        <v>115</v>
      </c>
      <c r="C9" s="196"/>
      <c r="D9" s="196"/>
      <c r="E9" s="196"/>
      <c r="F9" s="196"/>
      <c r="G9" s="196"/>
      <c r="H9" s="76"/>
      <c r="I9" s="76"/>
      <c r="J9" s="76"/>
      <c r="K9" s="76"/>
      <c r="L9" s="76"/>
      <c r="M9" s="76"/>
      <c r="N9" s="76"/>
      <c r="O9" s="76"/>
    </row>
    <row r="10" spans="1:15" s="77" customFormat="1" ht="15.75">
      <c r="A10" s="75"/>
      <c r="B10" s="196" t="s">
        <v>113</v>
      </c>
      <c r="C10" s="196"/>
      <c r="D10" s="196"/>
      <c r="E10" s="196"/>
      <c r="F10" s="196"/>
      <c r="G10" s="196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5.75">
      <c r="A11" s="75"/>
      <c r="B11" s="196" t="s">
        <v>114</v>
      </c>
      <c r="C11" s="196"/>
      <c r="D11" s="196"/>
      <c r="E11" s="196"/>
      <c r="F11" s="196"/>
      <c r="G11" s="196"/>
      <c r="H11" s="76"/>
      <c r="I11" s="76"/>
      <c r="J11" s="76"/>
      <c r="K11" s="76"/>
      <c r="L11" s="76"/>
      <c r="M11" s="76"/>
      <c r="N11" s="76"/>
      <c r="O11" s="76"/>
    </row>
    <row r="12" spans="1:15" s="79" customFormat="1" ht="30.75" customHeight="1">
      <c r="A12" s="78"/>
      <c r="B12" s="197" t="s">
        <v>116</v>
      </c>
      <c r="C12" s="198"/>
      <c r="D12" s="198"/>
      <c r="E12" s="198"/>
      <c r="F12" s="198"/>
      <c r="G12" s="198"/>
      <c r="H12" s="76"/>
      <c r="I12" s="76"/>
      <c r="J12" s="76"/>
      <c r="K12" s="76"/>
      <c r="L12" s="76"/>
      <c r="M12" s="76"/>
      <c r="N12" s="76"/>
      <c r="O12" s="76"/>
    </row>
    <row r="13" spans="1:15" s="79" customFormat="1" ht="15" outlineLevel="1">
      <c r="A13" s="78"/>
      <c r="B13" s="199" t="s">
        <v>117</v>
      </c>
      <c r="C13" s="199"/>
      <c r="D13" s="199"/>
      <c r="E13" s="199"/>
      <c r="F13" s="199"/>
      <c r="G13" s="199"/>
      <c r="H13" s="76"/>
      <c r="I13" s="76"/>
      <c r="J13" s="76"/>
      <c r="K13" s="76"/>
      <c r="L13" s="76"/>
      <c r="M13" s="76"/>
      <c r="N13" s="76"/>
      <c r="O13" s="76"/>
    </row>
    <row r="14" spans="1:15" s="79" customFormat="1" ht="15" outlineLevel="1">
      <c r="A14" s="78"/>
      <c r="B14" s="80" t="s">
        <v>119</v>
      </c>
      <c r="C14" s="186"/>
      <c r="D14" s="81"/>
      <c r="E14" s="80"/>
      <c r="F14" s="189" t="s">
        <v>69</v>
      </c>
      <c r="G14" s="189"/>
      <c r="H14" s="76"/>
      <c r="I14" s="76"/>
      <c r="J14" s="76"/>
      <c r="K14" s="76"/>
      <c r="L14" s="76"/>
      <c r="M14" s="76"/>
      <c r="N14" s="76"/>
      <c r="O14" s="76"/>
    </row>
    <row r="15" spans="1:15" s="79" customFormat="1" ht="15" outlineLevel="2">
      <c r="A15" s="78"/>
      <c r="B15" s="82" t="s">
        <v>120</v>
      </c>
      <c r="C15" s="187"/>
      <c r="D15" s="81"/>
      <c r="E15" s="83"/>
      <c r="F15" s="84"/>
      <c r="G15" s="84"/>
      <c r="H15" s="76"/>
      <c r="I15" s="76"/>
      <c r="J15" s="76"/>
      <c r="K15" s="76"/>
      <c r="L15" s="76"/>
      <c r="M15" s="76"/>
      <c r="N15" s="76"/>
      <c r="O15" s="76"/>
    </row>
    <row r="16" spans="1:15" s="79" customFormat="1" ht="15" outlineLevel="2">
      <c r="A16" s="78"/>
      <c r="B16" s="82" t="s">
        <v>120</v>
      </c>
      <c r="C16" s="188"/>
      <c r="D16" s="81"/>
      <c r="E16" s="83"/>
      <c r="F16" s="84"/>
      <c r="G16" s="84"/>
      <c r="H16" s="76"/>
      <c r="I16" s="76"/>
      <c r="J16" s="76"/>
      <c r="K16" s="76"/>
      <c r="L16" s="76"/>
      <c r="M16" s="76"/>
      <c r="N16" s="76"/>
      <c r="O16" s="76"/>
    </row>
    <row r="17" spans="1:15" s="79" customFormat="1" ht="15" outlineLevel="1">
      <c r="A17" s="78"/>
      <c r="B17" s="85" t="s">
        <v>121</v>
      </c>
      <c r="C17" s="186"/>
      <c r="D17" s="81"/>
      <c r="E17" s="80"/>
      <c r="F17" s="189" t="s">
        <v>69</v>
      </c>
      <c r="G17" s="189"/>
      <c r="H17" s="76"/>
      <c r="I17" s="76"/>
      <c r="J17" s="76"/>
      <c r="K17" s="76"/>
      <c r="L17" s="76"/>
      <c r="M17" s="76"/>
      <c r="N17" s="76"/>
      <c r="O17" s="76"/>
    </row>
    <row r="18" spans="1:15" s="79" customFormat="1" ht="15" outlineLevel="2">
      <c r="A18" s="78"/>
      <c r="B18" s="82" t="s">
        <v>120</v>
      </c>
      <c r="C18" s="187"/>
      <c r="D18" s="81"/>
      <c r="E18" s="83"/>
      <c r="F18" s="83"/>
      <c r="G18" s="83"/>
      <c r="H18" s="76"/>
      <c r="I18" s="76"/>
      <c r="J18" s="76"/>
      <c r="K18" s="76"/>
      <c r="L18" s="76"/>
      <c r="M18" s="76"/>
      <c r="N18" s="76"/>
      <c r="O18" s="76"/>
    </row>
    <row r="19" spans="1:15" ht="15.75" outlineLevel="2">
      <c r="A19" s="86"/>
      <c r="B19" s="87" t="s">
        <v>122</v>
      </c>
      <c r="C19" s="187"/>
      <c r="D19" s="81"/>
      <c r="E19" s="83"/>
      <c r="F19" s="86"/>
      <c r="G19" s="86"/>
      <c r="H19" s="76"/>
      <c r="I19" s="76"/>
      <c r="J19" s="76"/>
      <c r="K19" s="76"/>
      <c r="L19" s="76"/>
      <c r="M19" s="76"/>
      <c r="N19" s="76"/>
      <c r="O19" s="76"/>
    </row>
    <row r="20" spans="1:15" ht="15.75" outlineLevel="2">
      <c r="A20" s="86"/>
      <c r="B20" s="87"/>
      <c r="C20" s="188"/>
      <c r="D20" s="81"/>
      <c r="E20" s="83"/>
      <c r="F20" s="86"/>
      <c r="G20" s="86"/>
      <c r="H20" s="76"/>
      <c r="I20" s="76"/>
      <c r="J20" s="76"/>
      <c r="K20" s="76"/>
      <c r="L20" s="76"/>
      <c r="M20" s="76"/>
      <c r="N20" s="76"/>
      <c r="O20" s="76"/>
    </row>
    <row r="21" spans="1:15" s="79" customFormat="1" ht="15" outlineLevel="1">
      <c r="A21" s="78"/>
      <c r="B21" s="199" t="s">
        <v>118</v>
      </c>
      <c r="C21" s="199"/>
      <c r="D21" s="199"/>
      <c r="E21" s="199"/>
      <c r="F21" s="199"/>
      <c r="G21" s="199"/>
      <c r="H21" s="76"/>
      <c r="I21" s="76"/>
      <c r="J21" s="76"/>
      <c r="K21" s="76"/>
      <c r="L21" s="76"/>
      <c r="M21" s="76"/>
      <c r="N21" s="76"/>
      <c r="O21" s="76"/>
    </row>
    <row r="22" spans="1:15" s="79" customFormat="1" ht="15" outlineLevel="1">
      <c r="A22" s="78"/>
      <c r="B22" s="80" t="s">
        <v>119</v>
      </c>
      <c r="C22" s="186"/>
      <c r="D22" s="81"/>
      <c r="E22" s="80"/>
      <c r="F22" s="189" t="s">
        <v>69</v>
      </c>
      <c r="G22" s="189"/>
      <c r="H22" s="76"/>
      <c r="I22" s="76"/>
      <c r="J22" s="76"/>
      <c r="K22" s="76"/>
      <c r="L22" s="76"/>
      <c r="M22" s="76"/>
      <c r="N22" s="76"/>
      <c r="O22" s="76"/>
    </row>
    <row r="23" spans="1:15" s="79" customFormat="1" ht="15" outlineLevel="2">
      <c r="A23" s="78"/>
      <c r="B23" s="82" t="s">
        <v>120</v>
      </c>
      <c r="C23" s="187"/>
      <c r="D23" s="81"/>
      <c r="E23" s="83"/>
      <c r="F23" s="84"/>
      <c r="G23" s="84"/>
      <c r="H23" s="76"/>
      <c r="I23" s="76"/>
      <c r="J23" s="76"/>
      <c r="K23" s="76"/>
      <c r="L23" s="76"/>
      <c r="M23" s="76"/>
      <c r="N23" s="76"/>
      <c r="O23" s="76"/>
    </row>
    <row r="24" spans="1:15" s="79" customFormat="1" ht="15" outlineLevel="2">
      <c r="A24" s="78"/>
      <c r="B24" s="82" t="s">
        <v>120</v>
      </c>
      <c r="C24" s="188"/>
      <c r="D24" s="81"/>
      <c r="E24" s="83"/>
      <c r="F24" s="84"/>
      <c r="G24" s="84"/>
      <c r="H24" s="76"/>
      <c r="I24" s="76"/>
      <c r="J24" s="76"/>
      <c r="K24" s="76"/>
      <c r="L24" s="76"/>
      <c r="M24" s="76"/>
      <c r="N24" s="76"/>
      <c r="O24" s="76"/>
    </row>
    <row r="25" spans="1:15" s="79" customFormat="1" ht="15" outlineLevel="1">
      <c r="A25" s="78"/>
      <c r="B25" s="85" t="s">
        <v>121</v>
      </c>
      <c r="C25" s="186"/>
      <c r="D25" s="81"/>
      <c r="E25" s="80"/>
      <c r="F25" s="189" t="s">
        <v>69</v>
      </c>
      <c r="G25" s="189"/>
      <c r="H25" s="76"/>
      <c r="I25" s="76"/>
      <c r="J25" s="76"/>
      <c r="K25" s="76"/>
      <c r="L25" s="76"/>
      <c r="M25" s="76"/>
      <c r="N25" s="76"/>
      <c r="O25" s="76"/>
    </row>
    <row r="26" spans="1:15" s="79" customFormat="1" ht="15" outlineLevel="2">
      <c r="A26" s="78"/>
      <c r="B26" s="82" t="s">
        <v>120</v>
      </c>
      <c r="C26" s="187"/>
      <c r="D26" s="81"/>
      <c r="E26" s="83"/>
      <c r="F26" s="83"/>
      <c r="G26" s="83"/>
      <c r="H26" s="76"/>
      <c r="I26" s="76"/>
      <c r="J26" s="76"/>
      <c r="K26" s="76"/>
      <c r="L26" s="76"/>
      <c r="M26" s="76"/>
      <c r="N26" s="76"/>
      <c r="O26" s="76"/>
    </row>
    <row r="27" spans="1:15" ht="15.75" outlineLevel="2">
      <c r="A27" s="86"/>
      <c r="B27" s="87" t="s">
        <v>122</v>
      </c>
      <c r="C27" s="187"/>
      <c r="D27" s="81"/>
      <c r="E27" s="83"/>
      <c r="F27" s="86"/>
      <c r="G27" s="86"/>
      <c r="H27" s="76"/>
      <c r="I27" s="76"/>
      <c r="J27" s="76"/>
      <c r="K27" s="76"/>
      <c r="L27" s="76"/>
      <c r="M27" s="76"/>
      <c r="N27" s="76"/>
      <c r="O27" s="76"/>
    </row>
    <row r="28" spans="1:15" ht="15.75" outlineLevel="2">
      <c r="A28" s="86"/>
      <c r="B28" s="87"/>
      <c r="C28" s="188"/>
      <c r="D28" s="81"/>
      <c r="E28" s="83"/>
      <c r="F28" s="86"/>
      <c r="G28" s="86"/>
      <c r="H28" s="76"/>
      <c r="I28" s="76"/>
      <c r="J28" s="76"/>
      <c r="K28" s="76"/>
      <c r="L28" s="76"/>
      <c r="M28" s="76"/>
      <c r="N28" s="76"/>
      <c r="O28" s="76"/>
    </row>
    <row r="29" spans="1:15" ht="15">
      <c r="A29" s="86"/>
      <c r="B29" s="197" t="s">
        <v>123</v>
      </c>
      <c r="C29" s="198"/>
      <c r="D29" s="198"/>
      <c r="E29" s="198"/>
      <c r="F29" s="198"/>
      <c r="G29" s="198"/>
      <c r="H29" s="76"/>
      <c r="I29" s="76"/>
      <c r="J29" s="76"/>
      <c r="K29" s="76"/>
      <c r="L29" s="76"/>
      <c r="M29" s="76"/>
      <c r="N29" s="76"/>
      <c r="O29" s="76"/>
    </row>
    <row r="30" spans="1:15" ht="15" outlineLevel="1">
      <c r="A30" s="86"/>
      <c r="B30" s="199" t="s">
        <v>113</v>
      </c>
      <c r="C30" s="199"/>
      <c r="D30" s="199"/>
      <c r="E30" s="199"/>
      <c r="F30" s="199"/>
      <c r="G30" s="199"/>
      <c r="H30" s="76"/>
      <c r="I30" s="76"/>
      <c r="J30" s="76"/>
      <c r="K30" s="76"/>
      <c r="L30" s="76"/>
      <c r="M30" s="76"/>
      <c r="N30" s="76"/>
      <c r="O30" s="76"/>
    </row>
    <row r="31" spans="1:15" s="79" customFormat="1" ht="15" outlineLevel="1">
      <c r="A31" s="78"/>
      <c r="B31" s="80" t="s">
        <v>119</v>
      </c>
      <c r="C31" s="186"/>
      <c r="D31" s="88"/>
      <c r="E31" s="80"/>
      <c r="F31" s="189" t="s">
        <v>69</v>
      </c>
      <c r="G31" s="189"/>
      <c r="H31" s="76"/>
      <c r="I31" s="76"/>
      <c r="J31" s="76"/>
      <c r="K31" s="76"/>
      <c r="L31" s="76"/>
      <c r="M31" s="76"/>
      <c r="N31" s="76"/>
      <c r="O31" s="76"/>
    </row>
    <row r="32" spans="1:15" s="79" customFormat="1" ht="15" outlineLevel="2">
      <c r="A32" s="78"/>
      <c r="B32" s="82" t="s">
        <v>120</v>
      </c>
      <c r="C32" s="187"/>
      <c r="D32" s="89"/>
      <c r="E32" s="83"/>
      <c r="F32" s="84"/>
      <c r="G32" s="84"/>
      <c r="H32" s="76"/>
      <c r="I32" s="76"/>
      <c r="J32" s="76"/>
      <c r="K32" s="76"/>
      <c r="L32" s="76"/>
      <c r="M32" s="76"/>
      <c r="N32" s="76"/>
      <c r="O32" s="76"/>
    </row>
    <row r="33" spans="1:15" s="79" customFormat="1" ht="15" outlineLevel="2">
      <c r="A33" s="78"/>
      <c r="B33" s="82" t="s">
        <v>120</v>
      </c>
      <c r="C33" s="188"/>
      <c r="D33" s="90"/>
      <c r="E33" s="83"/>
      <c r="F33" s="84"/>
      <c r="G33" s="84"/>
      <c r="H33" s="76"/>
      <c r="I33" s="76"/>
      <c r="J33" s="76"/>
      <c r="K33" s="76"/>
      <c r="L33" s="76"/>
      <c r="M33" s="76"/>
      <c r="N33" s="76"/>
      <c r="O33" s="76"/>
    </row>
    <row r="34" spans="1:15" s="79" customFormat="1" ht="15" outlineLevel="1">
      <c r="A34" s="78"/>
      <c r="B34" s="85" t="s">
        <v>121</v>
      </c>
      <c r="C34" s="186"/>
      <c r="D34" s="88"/>
      <c r="E34" s="80"/>
      <c r="F34" s="189" t="s">
        <v>69</v>
      </c>
      <c r="G34" s="189"/>
      <c r="H34" s="76"/>
      <c r="I34" s="76"/>
      <c r="J34" s="76"/>
      <c r="K34" s="76"/>
      <c r="L34" s="76"/>
      <c r="M34" s="76"/>
      <c r="N34" s="76"/>
      <c r="O34" s="76"/>
    </row>
    <row r="35" spans="1:15" s="79" customFormat="1" ht="15" outlineLevel="2">
      <c r="A35" s="78"/>
      <c r="B35" s="82" t="s">
        <v>120</v>
      </c>
      <c r="C35" s="187"/>
      <c r="D35" s="89"/>
      <c r="E35" s="83"/>
      <c r="F35" s="83"/>
      <c r="G35" s="83"/>
      <c r="H35" s="76"/>
      <c r="I35" s="76"/>
      <c r="J35" s="76"/>
      <c r="K35" s="76"/>
      <c r="L35" s="76"/>
      <c r="M35" s="76"/>
      <c r="N35" s="76"/>
      <c r="O35" s="76"/>
    </row>
    <row r="36" spans="1:15" ht="15.75" outlineLevel="2">
      <c r="A36" s="86"/>
      <c r="B36" s="87" t="s">
        <v>122</v>
      </c>
      <c r="C36" s="187"/>
      <c r="D36" s="89"/>
      <c r="E36" s="83"/>
      <c r="F36" s="86"/>
      <c r="G36" s="86"/>
      <c r="H36" s="76"/>
      <c r="I36" s="76"/>
      <c r="J36" s="76"/>
      <c r="K36" s="76"/>
      <c r="L36" s="76"/>
      <c r="M36" s="76"/>
      <c r="N36" s="76"/>
      <c r="O36" s="76"/>
    </row>
    <row r="37" spans="1:15" ht="15.75" outlineLevel="2">
      <c r="A37" s="86"/>
      <c r="B37" s="87"/>
      <c r="C37" s="188"/>
      <c r="D37" s="90"/>
      <c r="E37" s="83"/>
      <c r="F37" s="86"/>
      <c r="G37" s="86"/>
      <c r="H37" s="76"/>
      <c r="I37" s="76"/>
      <c r="J37" s="76"/>
      <c r="K37" s="76"/>
      <c r="L37" s="76"/>
      <c r="M37" s="76"/>
      <c r="N37" s="76"/>
      <c r="O37" s="76"/>
    </row>
    <row r="38" spans="1:15" ht="15" outlineLevel="1">
      <c r="A38" s="86"/>
      <c r="B38" s="199" t="s">
        <v>114</v>
      </c>
      <c r="C38" s="199"/>
      <c r="D38" s="199"/>
      <c r="E38" s="199"/>
      <c r="F38" s="199"/>
      <c r="G38" s="199"/>
      <c r="H38" s="76"/>
      <c r="I38" s="76"/>
      <c r="J38" s="76"/>
      <c r="K38" s="76"/>
      <c r="L38" s="76"/>
      <c r="M38" s="76"/>
      <c r="N38" s="76"/>
      <c r="O38" s="76"/>
    </row>
    <row r="39" spans="1:15" s="79" customFormat="1" ht="15" outlineLevel="1">
      <c r="A39" s="78"/>
      <c r="B39" s="80" t="s">
        <v>119</v>
      </c>
      <c r="C39" s="186"/>
      <c r="D39" s="88"/>
      <c r="E39" s="80"/>
      <c r="F39" s="189" t="s">
        <v>69</v>
      </c>
      <c r="G39" s="189"/>
      <c r="H39" s="76"/>
      <c r="I39" s="76"/>
      <c r="J39" s="76"/>
      <c r="K39" s="76"/>
      <c r="L39" s="76"/>
      <c r="M39" s="76"/>
      <c r="N39" s="76"/>
      <c r="O39" s="76"/>
    </row>
    <row r="40" spans="1:15" s="79" customFormat="1" ht="15" outlineLevel="2">
      <c r="A40" s="78"/>
      <c r="B40" s="82" t="s">
        <v>120</v>
      </c>
      <c r="C40" s="187"/>
      <c r="D40" s="89"/>
      <c r="E40" s="83"/>
      <c r="F40" s="84"/>
      <c r="G40" s="84"/>
      <c r="H40" s="76"/>
      <c r="I40" s="76"/>
      <c r="J40" s="76"/>
      <c r="K40" s="76"/>
      <c r="L40" s="76"/>
      <c r="M40" s="76"/>
      <c r="N40" s="76"/>
      <c r="O40" s="76"/>
    </row>
    <row r="41" spans="1:15" s="79" customFormat="1" ht="15" outlineLevel="2">
      <c r="A41" s="78"/>
      <c r="B41" s="82" t="s">
        <v>120</v>
      </c>
      <c r="C41" s="188"/>
      <c r="D41" s="90"/>
      <c r="E41" s="83"/>
      <c r="F41" s="84"/>
      <c r="G41" s="84"/>
      <c r="H41" s="76"/>
      <c r="I41" s="76"/>
      <c r="J41" s="76"/>
      <c r="K41" s="76"/>
      <c r="L41" s="76"/>
      <c r="M41" s="76"/>
      <c r="N41" s="76"/>
      <c r="O41" s="76"/>
    </row>
    <row r="42" spans="1:15" s="79" customFormat="1" ht="15" outlineLevel="1">
      <c r="A42" s="78"/>
      <c r="B42" s="85" t="s">
        <v>121</v>
      </c>
      <c r="C42" s="186"/>
      <c r="D42" s="88"/>
      <c r="E42" s="80"/>
      <c r="F42" s="189" t="s">
        <v>69</v>
      </c>
      <c r="G42" s="189"/>
      <c r="H42" s="76"/>
      <c r="I42" s="76"/>
      <c r="J42" s="76"/>
      <c r="K42" s="76"/>
      <c r="L42" s="76"/>
      <c r="M42" s="76"/>
      <c r="N42" s="76"/>
      <c r="O42" s="76"/>
    </row>
    <row r="43" spans="1:15" s="79" customFormat="1" ht="15" outlineLevel="2">
      <c r="A43" s="78"/>
      <c r="B43" s="82" t="s">
        <v>120</v>
      </c>
      <c r="C43" s="187"/>
      <c r="D43" s="89"/>
      <c r="E43" s="83"/>
      <c r="F43" s="83"/>
      <c r="G43" s="83"/>
      <c r="H43" s="76"/>
      <c r="I43" s="76"/>
      <c r="J43" s="76"/>
      <c r="K43" s="76"/>
      <c r="L43" s="76"/>
      <c r="M43" s="76"/>
      <c r="N43" s="76"/>
      <c r="O43" s="76"/>
    </row>
    <row r="44" spans="1:15" ht="15.75" outlineLevel="2">
      <c r="A44" s="86"/>
      <c r="B44" s="87" t="s">
        <v>122</v>
      </c>
      <c r="C44" s="187"/>
      <c r="D44" s="89"/>
      <c r="E44" s="83"/>
      <c r="F44" s="86"/>
      <c r="G44" s="86"/>
      <c r="H44" s="76"/>
      <c r="I44" s="76"/>
      <c r="J44" s="76"/>
      <c r="K44" s="76"/>
      <c r="L44" s="76"/>
      <c r="M44" s="76"/>
      <c r="N44" s="76"/>
      <c r="O44" s="76"/>
    </row>
    <row r="45" spans="1:15" ht="15.75" outlineLevel="2">
      <c r="A45" s="86"/>
      <c r="B45" s="87"/>
      <c r="C45" s="188"/>
      <c r="D45" s="90"/>
      <c r="E45" s="83"/>
      <c r="F45" s="86"/>
      <c r="G45" s="86"/>
      <c r="H45" s="76"/>
      <c r="I45" s="76"/>
      <c r="J45" s="76"/>
      <c r="K45" s="76"/>
      <c r="L45" s="76"/>
      <c r="M45" s="76"/>
      <c r="N45" s="76"/>
      <c r="O45" s="76"/>
    </row>
    <row r="46" spans="1:15" ht="15">
      <c r="A46" s="86"/>
      <c r="B46" s="197" t="s">
        <v>124</v>
      </c>
      <c r="C46" s="198"/>
      <c r="D46" s="198"/>
      <c r="E46" s="198"/>
      <c r="F46" s="198"/>
      <c r="G46" s="198"/>
      <c r="H46" s="76"/>
      <c r="I46" s="76"/>
      <c r="J46" s="76"/>
      <c r="K46" s="76"/>
      <c r="L46" s="76"/>
      <c r="M46" s="76"/>
      <c r="N46" s="76"/>
      <c r="O46" s="76"/>
    </row>
    <row r="47" spans="1:15" ht="15" outlineLevel="1">
      <c r="A47" s="86"/>
      <c r="B47" s="199" t="s">
        <v>113</v>
      </c>
      <c r="C47" s="199"/>
      <c r="D47" s="199"/>
      <c r="E47" s="199"/>
      <c r="F47" s="199"/>
      <c r="G47" s="199"/>
      <c r="H47" s="76"/>
      <c r="I47" s="76"/>
      <c r="J47" s="76"/>
      <c r="K47" s="76"/>
      <c r="L47" s="76"/>
      <c r="M47" s="76"/>
      <c r="N47" s="76"/>
      <c r="O47" s="76"/>
    </row>
    <row r="48" spans="1:15" s="79" customFormat="1" ht="15" outlineLevel="1">
      <c r="A48" s="78"/>
      <c r="B48" s="80" t="s">
        <v>119</v>
      </c>
      <c r="C48" s="186"/>
      <c r="D48" s="88"/>
      <c r="E48" s="80"/>
      <c r="F48" s="189" t="s">
        <v>69</v>
      </c>
      <c r="G48" s="189"/>
      <c r="H48" s="76"/>
      <c r="I48" s="76"/>
      <c r="J48" s="76"/>
      <c r="K48" s="76"/>
      <c r="L48" s="76"/>
      <c r="M48" s="76"/>
      <c r="N48" s="76"/>
      <c r="O48" s="76"/>
    </row>
    <row r="49" spans="1:15" s="79" customFormat="1" ht="15" outlineLevel="2">
      <c r="A49" s="78"/>
      <c r="B49" s="82" t="s">
        <v>120</v>
      </c>
      <c r="C49" s="187"/>
      <c r="D49" s="89"/>
      <c r="E49" s="83"/>
      <c r="F49" s="84"/>
      <c r="G49" s="84"/>
      <c r="H49" s="76"/>
      <c r="I49" s="76"/>
      <c r="J49" s="76"/>
      <c r="K49" s="76"/>
      <c r="L49" s="76"/>
      <c r="M49" s="76"/>
      <c r="N49" s="76"/>
      <c r="O49" s="76"/>
    </row>
    <row r="50" spans="1:15" s="79" customFormat="1" ht="15" outlineLevel="2">
      <c r="A50" s="78"/>
      <c r="B50" s="82" t="s">
        <v>120</v>
      </c>
      <c r="C50" s="188"/>
      <c r="D50" s="90"/>
      <c r="E50" s="83"/>
      <c r="F50" s="84"/>
      <c r="G50" s="84"/>
      <c r="H50" s="76"/>
      <c r="I50" s="76"/>
      <c r="J50" s="76"/>
      <c r="K50" s="76"/>
      <c r="L50" s="76"/>
      <c r="M50" s="76"/>
      <c r="N50" s="76"/>
      <c r="O50" s="76"/>
    </row>
    <row r="51" spans="1:15" s="79" customFormat="1" ht="15" outlineLevel="1">
      <c r="A51" s="78"/>
      <c r="B51" s="85" t="s">
        <v>121</v>
      </c>
      <c r="C51" s="186"/>
      <c r="D51" s="88"/>
      <c r="E51" s="80"/>
      <c r="F51" s="189" t="s">
        <v>69</v>
      </c>
      <c r="G51" s="189"/>
      <c r="H51" s="76"/>
      <c r="I51" s="76"/>
      <c r="J51" s="76"/>
      <c r="K51" s="76"/>
      <c r="L51" s="76"/>
      <c r="M51" s="76"/>
      <c r="N51" s="76"/>
      <c r="O51" s="76"/>
    </row>
    <row r="52" spans="1:15" s="79" customFormat="1" ht="15" outlineLevel="2">
      <c r="A52" s="78"/>
      <c r="B52" s="82" t="s">
        <v>120</v>
      </c>
      <c r="C52" s="187"/>
      <c r="D52" s="89"/>
      <c r="E52" s="83"/>
      <c r="F52" s="83"/>
      <c r="G52" s="83"/>
      <c r="H52" s="76"/>
      <c r="I52" s="76"/>
      <c r="J52" s="76"/>
      <c r="K52" s="76"/>
      <c r="L52" s="76"/>
      <c r="M52" s="76"/>
      <c r="N52" s="76"/>
      <c r="O52" s="76"/>
    </row>
    <row r="53" spans="1:15" ht="15.75" outlineLevel="2">
      <c r="A53" s="86"/>
      <c r="B53" s="87" t="s">
        <v>122</v>
      </c>
      <c r="C53" s="187"/>
      <c r="D53" s="89"/>
      <c r="E53" s="83"/>
      <c r="F53" s="86"/>
      <c r="G53" s="86"/>
      <c r="H53" s="76"/>
      <c r="I53" s="76"/>
      <c r="J53" s="76"/>
      <c r="K53" s="76"/>
      <c r="L53" s="76"/>
      <c r="M53" s="76"/>
      <c r="N53" s="76"/>
      <c r="O53" s="76"/>
    </row>
    <row r="54" spans="1:15" ht="15.75" outlineLevel="2">
      <c r="A54" s="86"/>
      <c r="B54" s="87"/>
      <c r="C54" s="188"/>
      <c r="D54" s="90"/>
      <c r="E54" s="83"/>
      <c r="F54" s="86"/>
      <c r="G54" s="86"/>
      <c r="H54" s="76"/>
      <c r="I54" s="76"/>
      <c r="J54" s="76"/>
      <c r="K54" s="76"/>
      <c r="L54" s="76"/>
      <c r="M54" s="76"/>
      <c r="N54" s="76"/>
      <c r="O54" s="76"/>
    </row>
    <row r="55" spans="1:15" ht="15" outlineLevel="1">
      <c r="A55" s="86"/>
      <c r="B55" s="199" t="s">
        <v>114</v>
      </c>
      <c r="C55" s="199"/>
      <c r="D55" s="199"/>
      <c r="E55" s="199"/>
      <c r="F55" s="199"/>
      <c r="G55" s="199"/>
      <c r="H55" s="76"/>
      <c r="I55" s="76"/>
      <c r="J55" s="76"/>
      <c r="K55" s="76"/>
      <c r="L55" s="76"/>
      <c r="M55" s="76"/>
      <c r="N55" s="76"/>
      <c r="O55" s="76"/>
    </row>
    <row r="56" spans="1:15" s="79" customFormat="1" ht="15" outlineLevel="1">
      <c r="A56" s="78"/>
      <c r="B56" s="80" t="s">
        <v>119</v>
      </c>
      <c r="C56" s="186"/>
      <c r="D56" s="88"/>
      <c r="E56" s="80"/>
      <c r="F56" s="189" t="s">
        <v>69</v>
      </c>
      <c r="G56" s="189"/>
      <c r="H56" s="76"/>
      <c r="I56" s="76"/>
      <c r="J56" s="76"/>
      <c r="K56" s="76"/>
      <c r="L56" s="76"/>
      <c r="M56" s="76"/>
      <c r="N56" s="76"/>
      <c r="O56" s="76"/>
    </row>
    <row r="57" spans="1:15" s="79" customFormat="1" ht="15" outlineLevel="2">
      <c r="A57" s="78"/>
      <c r="B57" s="82" t="s">
        <v>120</v>
      </c>
      <c r="C57" s="187"/>
      <c r="D57" s="89"/>
      <c r="E57" s="83"/>
      <c r="F57" s="84"/>
      <c r="G57" s="84"/>
      <c r="H57" s="76"/>
      <c r="I57" s="76"/>
      <c r="J57" s="76"/>
      <c r="K57" s="76"/>
      <c r="L57" s="76"/>
      <c r="M57" s="76"/>
      <c r="N57" s="76"/>
      <c r="O57" s="76"/>
    </row>
    <row r="58" spans="1:15" s="79" customFormat="1" ht="15" outlineLevel="2">
      <c r="A58" s="78"/>
      <c r="B58" s="82" t="s">
        <v>120</v>
      </c>
      <c r="C58" s="188"/>
      <c r="D58" s="90"/>
      <c r="E58" s="83"/>
      <c r="F58" s="84"/>
      <c r="G58" s="84"/>
      <c r="H58" s="76"/>
      <c r="I58" s="76"/>
      <c r="J58" s="76"/>
      <c r="K58" s="76"/>
      <c r="L58" s="76"/>
      <c r="M58" s="76"/>
      <c r="N58" s="76"/>
      <c r="O58" s="76"/>
    </row>
    <row r="59" spans="1:15" s="79" customFormat="1" ht="15" outlineLevel="1">
      <c r="A59" s="78"/>
      <c r="B59" s="85" t="s">
        <v>121</v>
      </c>
      <c r="C59" s="186"/>
      <c r="D59" s="88"/>
      <c r="E59" s="80"/>
      <c r="F59" s="189" t="s">
        <v>69</v>
      </c>
      <c r="G59" s="189"/>
      <c r="H59" s="76"/>
      <c r="I59" s="76"/>
      <c r="J59" s="76"/>
      <c r="K59" s="76"/>
      <c r="L59" s="76"/>
      <c r="M59" s="76"/>
      <c r="N59" s="76"/>
      <c r="O59" s="76"/>
    </row>
    <row r="60" spans="1:15" s="79" customFormat="1" ht="15" outlineLevel="2">
      <c r="A60" s="78"/>
      <c r="B60" s="82" t="s">
        <v>120</v>
      </c>
      <c r="C60" s="187"/>
      <c r="D60" s="89"/>
      <c r="E60" s="83"/>
      <c r="F60" s="83"/>
      <c r="G60" s="83"/>
      <c r="H60" s="76"/>
      <c r="I60" s="76"/>
      <c r="J60" s="76"/>
      <c r="K60" s="76"/>
      <c r="L60" s="76"/>
      <c r="M60" s="76"/>
      <c r="N60" s="76"/>
      <c r="O60" s="76"/>
    </row>
    <row r="61" spans="1:15" ht="15.75" outlineLevel="2">
      <c r="A61" s="86"/>
      <c r="B61" s="87" t="s">
        <v>122</v>
      </c>
      <c r="C61" s="187"/>
      <c r="D61" s="89"/>
      <c r="E61" s="83"/>
      <c r="F61" s="86"/>
      <c r="G61" s="86"/>
      <c r="H61" s="76"/>
      <c r="I61" s="76"/>
      <c r="J61" s="76"/>
      <c r="K61" s="76"/>
      <c r="L61" s="76"/>
      <c r="M61" s="76"/>
      <c r="N61" s="76"/>
      <c r="O61" s="76"/>
    </row>
    <row r="62" spans="1:15" ht="15.75" outlineLevel="2">
      <c r="A62" s="86"/>
      <c r="B62" s="87"/>
      <c r="C62" s="188"/>
      <c r="D62" s="90"/>
      <c r="E62" s="83"/>
      <c r="F62" s="86"/>
      <c r="G62" s="86"/>
      <c r="H62" s="76"/>
      <c r="I62" s="76"/>
      <c r="J62" s="76"/>
      <c r="K62" s="76"/>
      <c r="L62" s="76"/>
      <c r="M62" s="76"/>
      <c r="N62" s="76"/>
      <c r="O62" s="76"/>
    </row>
    <row r="63" spans="1:15" ht="15" customHeight="1">
      <c r="A63" s="86"/>
      <c r="B63" s="196" t="s">
        <v>125</v>
      </c>
      <c r="C63" s="196"/>
      <c r="D63" s="196"/>
      <c r="E63" s="196"/>
      <c r="F63" s="196"/>
      <c r="G63" s="196"/>
      <c r="H63" s="76"/>
      <c r="I63" s="76"/>
      <c r="J63" s="76"/>
      <c r="K63" s="76"/>
      <c r="L63" s="76"/>
      <c r="M63" s="76"/>
      <c r="N63" s="76"/>
      <c r="O63" s="76"/>
    </row>
    <row r="64" spans="1:15" ht="15" outlineLevel="1">
      <c r="A64" s="86"/>
      <c r="B64" s="199" t="s">
        <v>113</v>
      </c>
      <c r="C64" s="199"/>
      <c r="D64" s="199"/>
      <c r="E64" s="199"/>
      <c r="F64" s="199"/>
      <c r="G64" s="199"/>
      <c r="H64" s="76"/>
      <c r="I64" s="76"/>
      <c r="J64" s="76"/>
      <c r="K64" s="76"/>
      <c r="L64" s="76"/>
      <c r="M64" s="76"/>
      <c r="N64" s="76"/>
      <c r="O64" s="76"/>
    </row>
    <row r="65" spans="1:15" s="79" customFormat="1" ht="15" outlineLevel="2">
      <c r="A65" s="78"/>
      <c r="B65" s="80" t="s">
        <v>126</v>
      </c>
      <c r="C65" s="88"/>
      <c r="D65" s="88"/>
      <c r="E65" s="80"/>
      <c r="F65" s="85"/>
      <c r="G65" s="91"/>
      <c r="H65" s="76"/>
      <c r="I65" s="76"/>
      <c r="J65" s="76"/>
      <c r="K65" s="76"/>
      <c r="L65" s="76"/>
      <c r="M65" s="76"/>
      <c r="N65" s="76"/>
      <c r="O65" s="76"/>
    </row>
    <row r="66" spans="1:15" s="79" customFormat="1" ht="15" outlineLevel="2">
      <c r="A66" s="78"/>
      <c r="B66" s="85" t="s">
        <v>127</v>
      </c>
      <c r="C66" s="186"/>
      <c r="D66" s="88"/>
      <c r="E66" s="80"/>
      <c r="F66" s="85"/>
      <c r="G66" s="91"/>
      <c r="H66" s="76"/>
      <c r="I66" s="76"/>
      <c r="J66" s="76"/>
      <c r="K66" s="76"/>
      <c r="L66" s="76"/>
      <c r="M66" s="76"/>
      <c r="N66" s="76"/>
      <c r="O66" s="76"/>
    </row>
    <row r="67" spans="1:15" ht="15.75" outlineLevel="2">
      <c r="A67" s="86"/>
      <c r="B67" s="87"/>
      <c r="C67" s="188"/>
      <c r="D67" s="90"/>
      <c r="E67" s="83"/>
      <c r="F67" s="86"/>
      <c r="G67" s="86"/>
      <c r="H67" s="76"/>
      <c r="I67" s="76"/>
      <c r="J67" s="76"/>
      <c r="K67" s="76"/>
      <c r="L67" s="76"/>
      <c r="M67" s="76"/>
      <c r="N67" s="76"/>
      <c r="O67" s="76"/>
    </row>
    <row r="68" spans="1:15" ht="15" outlineLevel="1">
      <c r="A68" s="86"/>
      <c r="B68" s="199" t="s">
        <v>114</v>
      </c>
      <c r="C68" s="199"/>
      <c r="D68" s="199"/>
      <c r="E68" s="199"/>
      <c r="F68" s="199"/>
      <c r="G68" s="199"/>
      <c r="H68" s="76"/>
      <c r="I68" s="76"/>
      <c r="J68" s="76"/>
      <c r="K68" s="76"/>
      <c r="L68" s="76"/>
      <c r="M68" s="76"/>
      <c r="N68" s="76"/>
      <c r="O68" s="76"/>
    </row>
    <row r="69" spans="1:15" s="79" customFormat="1" ht="15" outlineLevel="2">
      <c r="A69" s="78"/>
      <c r="B69" s="80" t="s">
        <v>126</v>
      </c>
      <c r="C69" s="88"/>
      <c r="D69" s="88"/>
      <c r="E69" s="80"/>
      <c r="F69" s="85"/>
      <c r="G69" s="91"/>
      <c r="H69" s="76"/>
      <c r="I69" s="76"/>
      <c r="J69" s="76"/>
      <c r="K69" s="76"/>
      <c r="L69" s="76"/>
      <c r="M69" s="76"/>
      <c r="N69" s="76"/>
      <c r="O69" s="76"/>
    </row>
    <row r="70" spans="1:15" s="79" customFormat="1" ht="15" outlineLevel="2">
      <c r="A70" s="78"/>
      <c r="B70" s="85" t="s">
        <v>127</v>
      </c>
      <c r="C70" s="186"/>
      <c r="D70" s="88"/>
      <c r="E70" s="80"/>
      <c r="F70" s="85"/>
      <c r="G70" s="91"/>
      <c r="H70" s="76"/>
      <c r="I70" s="76"/>
      <c r="J70" s="76"/>
      <c r="K70" s="76"/>
      <c r="L70" s="76"/>
      <c r="M70" s="76"/>
      <c r="N70" s="76"/>
      <c r="O70" s="76"/>
    </row>
    <row r="71" spans="1:15" ht="15.75" outlineLevel="2">
      <c r="A71" s="86"/>
      <c r="B71" s="87"/>
      <c r="C71" s="188"/>
      <c r="D71" s="90"/>
      <c r="E71" s="83"/>
      <c r="F71" s="86"/>
      <c r="G71" s="86"/>
      <c r="H71" s="76"/>
      <c r="I71" s="76"/>
      <c r="J71" s="76"/>
      <c r="K71" s="76"/>
      <c r="L71" s="76"/>
      <c r="M71" s="76"/>
      <c r="N71" s="76"/>
      <c r="O71" s="76"/>
    </row>
    <row r="72" spans="1:15" ht="15" customHeight="1">
      <c r="A72" s="86"/>
      <c r="B72" s="196" t="s">
        <v>128</v>
      </c>
      <c r="C72" s="196"/>
      <c r="D72" s="196"/>
      <c r="E72" s="196"/>
      <c r="F72" s="196"/>
      <c r="G72" s="196"/>
      <c r="H72" s="76"/>
      <c r="I72" s="76"/>
      <c r="J72" s="76"/>
      <c r="K72" s="76"/>
      <c r="L72" s="76"/>
      <c r="M72" s="76"/>
      <c r="N72" s="76"/>
      <c r="O72" s="76"/>
    </row>
    <row r="73" spans="1:15" ht="15" outlineLevel="1">
      <c r="A73" s="86"/>
      <c r="B73" s="199" t="s">
        <v>113</v>
      </c>
      <c r="C73" s="199"/>
      <c r="D73" s="199"/>
      <c r="E73" s="199"/>
      <c r="F73" s="199"/>
      <c r="G73" s="199"/>
      <c r="H73" s="76"/>
      <c r="I73" s="76"/>
      <c r="J73" s="76"/>
      <c r="K73" s="76"/>
      <c r="L73" s="76"/>
      <c r="M73" s="76"/>
      <c r="N73" s="76"/>
      <c r="O73" s="76"/>
    </row>
    <row r="74" spans="1:15" s="79" customFormat="1" ht="15" outlineLevel="2">
      <c r="A74" s="78"/>
      <c r="B74" s="80" t="s">
        <v>126</v>
      </c>
      <c r="C74" s="88"/>
      <c r="D74" s="88"/>
      <c r="E74" s="80"/>
      <c r="F74" s="189" t="s">
        <v>69</v>
      </c>
      <c r="G74" s="189"/>
      <c r="H74" s="76"/>
      <c r="I74" s="76"/>
      <c r="J74" s="76"/>
      <c r="K74" s="76"/>
      <c r="L74" s="76"/>
      <c r="M74" s="76"/>
      <c r="N74" s="76"/>
      <c r="O74" s="76"/>
    </row>
    <row r="75" spans="1:15" s="79" customFormat="1" ht="15" outlineLevel="2">
      <c r="A75" s="78"/>
      <c r="B75" s="85" t="s">
        <v>127</v>
      </c>
      <c r="C75" s="186"/>
      <c r="D75" s="88"/>
      <c r="E75" s="80"/>
      <c r="F75" s="189" t="s">
        <v>69</v>
      </c>
      <c r="G75" s="189"/>
      <c r="H75" s="76"/>
      <c r="I75" s="76"/>
      <c r="J75" s="76"/>
      <c r="K75" s="76"/>
      <c r="L75" s="76"/>
      <c r="M75" s="76"/>
      <c r="N75" s="76"/>
      <c r="O75" s="76"/>
    </row>
    <row r="76" spans="1:15" ht="15.75" outlineLevel="2">
      <c r="A76" s="86"/>
      <c r="B76" s="87"/>
      <c r="C76" s="188"/>
      <c r="D76" s="90"/>
      <c r="E76" s="83"/>
      <c r="F76" s="86"/>
      <c r="G76" s="86"/>
      <c r="H76" s="76"/>
      <c r="I76" s="76"/>
      <c r="J76" s="76"/>
      <c r="K76" s="76"/>
      <c r="L76" s="76"/>
      <c r="M76" s="76"/>
      <c r="N76" s="76"/>
      <c r="O76" s="76"/>
    </row>
    <row r="77" spans="1:15" ht="14.25">
      <c r="A77" s="86"/>
      <c r="B77" s="86"/>
      <c r="C77" s="86"/>
      <c r="D77" s="86"/>
      <c r="E77" s="86"/>
      <c r="F77" s="86"/>
      <c r="G77" s="86"/>
      <c r="H77" s="76"/>
      <c r="I77" s="76"/>
      <c r="J77" s="76"/>
      <c r="K77" s="76"/>
      <c r="L77" s="76"/>
      <c r="M77" s="76"/>
      <c r="N77" s="76"/>
      <c r="O77" s="76"/>
    </row>
    <row r="78" spans="1:15" ht="14.25">
      <c r="A78" s="86"/>
      <c r="B78" s="86"/>
      <c r="C78" s="86"/>
      <c r="D78" s="86"/>
      <c r="E78" s="86"/>
      <c r="F78" s="86"/>
      <c r="G78" s="86"/>
      <c r="H78" s="76"/>
      <c r="I78" s="76"/>
      <c r="J78" s="76"/>
      <c r="K78" s="76"/>
      <c r="L78" s="76"/>
      <c r="M78" s="76"/>
      <c r="N78" s="76"/>
      <c r="O78" s="76"/>
    </row>
  </sheetData>
  <sheetProtection/>
  <mergeCells count="58"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C25:C28"/>
    <mergeCell ref="F25:G25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2011-11-15T13:25:12Z</cp:lastPrinted>
  <dcterms:created xsi:type="dcterms:W3CDTF">2010-09-17T02:30:46Z</dcterms:created>
  <dcterms:modified xsi:type="dcterms:W3CDTF">2011-11-28T09:02:46Z</dcterms:modified>
  <cp:category/>
  <cp:version/>
  <cp:contentType/>
  <cp:contentStatus/>
</cp:coreProperties>
</file>