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<sst xmlns="http://schemas.openxmlformats.org/spreadsheetml/2006/main" count="212" uniqueCount="137">
  <si>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</si>
  <si>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</si>
  <si>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</si>
  <si>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</si>
  <si>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</si>
  <si>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</si>
  <si>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</si>
  <si>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</si>
  <si>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</si>
  <si>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</si>
  <si>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</si>
  <si>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</si>
  <si>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</si>
  <si>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</si>
  <si>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</si>
  <si>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</si>
  <si>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</si>
  <si>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</si>
  <si>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</si>
  <si>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</si>
  <si>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</si>
  <si>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</si>
  <si>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</si>
  <si>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</si>
  <si>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</si>
  <si>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</si>
  <si>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</si>
  <si>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</si>
  <si>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</si>
  <si>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</si>
  <si>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</si>
  <si>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</si>
  <si>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</si>
  <si>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</si>
  <si>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</si>
  <si>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</si>
  <si>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</si>
  <si>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</si>
  <si>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</si>
  <si>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</si>
  <si>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</si>
  <si>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</si>
  <si>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</si>
  <si>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</si>
  <si>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</si>
  <si>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</si>
  <si>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</si>
  <si>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</si>
  <si>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</si>
  <si>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</si>
  <si>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</si>
  <si>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</si>
  <si>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</si>
  <si>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</si>
  <si>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</si>
  <si>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</si>
  <si>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</si>
  <si>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</si>
  <si>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</si>
  <si>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</si>
  <si>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</si>
  <si>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</si>
  <si>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</si>
  <si>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</si>
  <si>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</si>
  <si>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</si>
  <si>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</si>
  <si>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</si>
  <si>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</si>
  <si>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</si>
  <si>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</si>
  <si>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</si>
  <si>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</si>
  <si>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</si>
  <si>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</si>
  <si>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</si>
  <si>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</si>
  <si>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</si>
  <si>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</si>
  <si>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</si>
  <si>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</si>
  <si>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</si>
  <si>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</si>
  <si>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</si>
  <si>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</si>
  <si>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</si>
  <si>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</si>
  <si>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</si>
  <si>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</si>
  <si>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</si>
  <si>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</si>
  <si>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</si>
  <si>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</si>
  <si>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</si>
  <si>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</si>
  <si>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</si>
  <si>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</si>
  <si>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</si>
  <si>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</si>
  <si>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</si>
  <si>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</si>
  <si>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</si>
  <si>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</si>
  <si>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</si>
  <si>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</si>
  <si>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</si>
  <si>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</si>
  <si>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</si>
  <si>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</si>
  <si>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</si>
  <si>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</si>
  <si>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</si>
  <si>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</si>
  <si>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</si>
  <si>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</si>
  <si>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</si>
  <si>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</si>
  <si>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</si>
  <si>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</si>
  <si>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</si>
  <si>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</si>
  <si>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</si>
  <si>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</si>
  <si>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</si>
  <si>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</si>
  <si>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</si>
  <si>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</si>
  <si>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</si>
  <si>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</si>
  <si>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</si>
  <si>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</si>
  <si>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</si>
  <si>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średnia arytmetyczna dla danego roku</t>
  </si>
  <si>
    <t>-</t>
  </si>
  <si>
    <t>Prognoza</t>
  </si>
  <si>
    <t xml:space="preserve"> Załącznik Nr 1  do Uchwały Nr XXVI/190/2013 Rady Gminy w Dobroniu z dnia 26 lutego 2013r. w sprawie zmiany  Wieloletniej Prognozy Finansowej Gminy Dobroń na lata 2013 - 2020 </t>
  </si>
  <si>
    <t xml:space="preserve">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</si>
</sst>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  <numFmt numFmtId="169" formatCode="#,##0.0000"/>
    <numFmt numFmtId="170" formatCode="0.000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56" fillId="27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0" fontId="3" fillId="33" borderId="10" xfId="56" applyNumberFormat="1" applyFont="1" applyFill="1" applyBorder="1" applyAlignment="1">
      <alignment vertical="center"/>
      <protection/>
    </xf>
    <xf numFmtId="165" fontId="7" fillId="0" borderId="0" xfId="0" applyNumberFormat="1" applyFont="1" applyAlignment="1">
      <alignment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65" fontId="2" fillId="0" borderId="14" xfId="56" applyNumberFormat="1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165" fontId="3" fillId="0" borderId="16" xfId="56" applyNumberFormat="1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10" fontId="3" fillId="0" borderId="14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10" fontId="3" fillId="33" borderId="14" xfId="56" applyNumberFormat="1" applyFont="1" applyFill="1" applyBorder="1" applyAlignment="1">
      <alignment vertical="center"/>
      <protection/>
    </xf>
    <xf numFmtId="165" fontId="3" fillId="0" borderId="17" xfId="56" applyNumberFormat="1" applyFont="1" applyBorder="1" applyAlignment="1">
      <alignment vertical="center"/>
      <protection/>
    </xf>
    <xf numFmtId="165" fontId="3" fillId="0" borderId="18" xfId="56" applyNumberFormat="1" applyFont="1" applyBorder="1" applyAlignment="1">
      <alignment vertical="center"/>
      <protection/>
    </xf>
    <xf numFmtId="165" fontId="3" fillId="0" borderId="19" xfId="56" applyNumberFormat="1" applyFont="1" applyBorder="1" applyAlignment="1">
      <alignment vertical="center"/>
      <protection/>
    </xf>
    <xf numFmtId="0" fontId="7" fillId="33" borderId="0" xfId="0" applyFont="1" applyFill="1" applyBorder="1" applyAlignment="1">
      <alignment horizontal="center"/>
    </xf>
    <xf numFmtId="165" fontId="3" fillId="34" borderId="10" xfId="56" applyNumberFormat="1" applyFont="1" applyFill="1" applyBorder="1" applyAlignment="1">
      <alignment vertical="center"/>
      <protection/>
    </xf>
    <xf numFmtId="165" fontId="3" fillId="34" borderId="14" xfId="56" applyNumberFormat="1" applyFont="1" applyFill="1" applyBorder="1" applyAlignment="1">
      <alignment vertical="center"/>
      <protection/>
    </xf>
    <xf numFmtId="10" fontId="3" fillId="0" borderId="18" xfId="56" applyNumberFormat="1" applyFont="1" applyFill="1" applyBorder="1" applyAlignment="1">
      <alignment vertical="center"/>
      <protection/>
    </xf>
    <xf numFmtId="10" fontId="3" fillId="0" borderId="19" xfId="56" applyNumberFormat="1" applyFont="1" applyFill="1" applyBorder="1" applyAlignment="1">
      <alignment vertical="center"/>
      <protection/>
    </xf>
    <xf numFmtId="49" fontId="3" fillId="33" borderId="20" xfId="56" applyNumberFormat="1" applyFont="1" applyFill="1" applyBorder="1" applyAlignment="1">
      <alignment horizontal="center" vertical="center"/>
      <protection/>
    </xf>
    <xf numFmtId="165" fontId="3" fillId="34" borderId="21" xfId="56" applyNumberFormat="1" applyFont="1" applyFill="1" applyBorder="1" applyAlignment="1">
      <alignment vertical="center"/>
      <protection/>
    </xf>
    <xf numFmtId="165" fontId="3" fillId="34" borderId="22" xfId="56" applyNumberFormat="1" applyFont="1" applyFill="1" applyBorder="1" applyAlignment="1">
      <alignment vertical="center"/>
      <protection/>
    </xf>
    <xf numFmtId="0" fontId="2" fillId="0" borderId="23" xfId="56" applyFont="1" applyBorder="1" applyAlignment="1">
      <alignment horizontal="center" vertical="center"/>
      <protection/>
    </xf>
    <xf numFmtId="0" fontId="3" fillId="0" borderId="23" xfId="56" applyFont="1" applyBorder="1" applyAlignment="1">
      <alignment horizontal="center" vertical="center"/>
      <protection/>
    </xf>
    <xf numFmtId="0" fontId="3" fillId="34" borderId="23" xfId="56" applyFont="1" applyFill="1" applyBorder="1" applyAlignment="1">
      <alignment horizontal="center" vertical="center"/>
      <protection/>
    </xf>
    <xf numFmtId="0" fontId="3" fillId="34" borderId="24" xfId="56" applyFont="1" applyFill="1" applyBorder="1" applyAlignment="1">
      <alignment horizontal="center" vertical="center"/>
      <protection/>
    </xf>
    <xf numFmtId="0" fontId="3" fillId="0" borderId="25" xfId="56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/>
      <protection/>
    </xf>
    <xf numFmtId="0" fontId="8" fillId="34" borderId="23" xfId="56" applyFont="1" applyFill="1" applyBorder="1" applyAlignment="1">
      <alignment horizontal="center" vertical="center"/>
      <protection/>
    </xf>
    <xf numFmtId="0" fontId="11" fillId="0" borderId="25" xfId="0" applyFont="1" applyBorder="1" applyAlignment="1">
      <alignment horizontal="center" vertical="top"/>
    </xf>
    <xf numFmtId="165" fontId="3" fillId="0" borderId="15" xfId="56" applyNumberFormat="1" applyFont="1" applyBorder="1" applyAlignment="1">
      <alignment horizontal="center" vertical="center"/>
      <protection/>
    </xf>
    <xf numFmtId="165" fontId="3" fillId="0" borderId="16" xfId="56" applyNumberFormat="1" applyFont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/>
    </xf>
    <xf numFmtId="0" fontId="3" fillId="33" borderId="27" xfId="56" applyFont="1" applyFill="1" applyBorder="1" applyAlignment="1">
      <alignment horizontal="center" vertical="center"/>
      <protection/>
    </xf>
    <xf numFmtId="165" fontId="3" fillId="33" borderId="13" xfId="56" applyNumberFormat="1" applyFont="1" applyFill="1" applyBorder="1" applyAlignment="1">
      <alignment vertical="center"/>
      <protection/>
    </xf>
    <xf numFmtId="165" fontId="3" fillId="33" borderId="17" xfId="56" applyNumberFormat="1" applyFont="1" applyFill="1" applyBorder="1" applyAlignment="1">
      <alignment vertical="center"/>
      <protection/>
    </xf>
    <xf numFmtId="0" fontId="3" fillId="0" borderId="27" xfId="0" applyFont="1" applyBorder="1" applyAlignment="1">
      <alignment horizontal="center" vertical="top"/>
    </xf>
    <xf numFmtId="0" fontId="12" fillId="0" borderId="28" xfId="56" applyFont="1" applyBorder="1" applyAlignment="1">
      <alignment horizontal="center" vertical="center"/>
      <protection/>
    </xf>
    <xf numFmtId="165" fontId="2" fillId="0" borderId="29" xfId="56" applyNumberFormat="1" applyFont="1" applyBorder="1" applyAlignment="1">
      <alignment vertical="center"/>
      <protection/>
    </xf>
    <xf numFmtId="165" fontId="2" fillId="0" borderId="30" xfId="56" applyNumberFormat="1" applyFont="1" applyBorder="1" applyAlignment="1">
      <alignment vertical="center"/>
      <protection/>
    </xf>
    <xf numFmtId="0" fontId="12" fillId="0" borderId="23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24" xfId="56" applyFont="1" applyBorder="1" applyAlignment="1">
      <alignment horizontal="center" vertical="center"/>
      <protection/>
    </xf>
    <xf numFmtId="165" fontId="2" fillId="0" borderId="21" xfId="56" applyNumberFormat="1" applyFont="1" applyBorder="1" applyAlignment="1">
      <alignment vertical="center"/>
      <protection/>
    </xf>
    <xf numFmtId="165" fontId="2" fillId="0" borderId="22" xfId="56" applyNumberFormat="1" applyFont="1" applyBorder="1" applyAlignment="1">
      <alignment vertical="center"/>
      <protection/>
    </xf>
    <xf numFmtId="49" fontId="3" fillId="33" borderId="31" xfId="56" applyNumberFormat="1" applyFont="1" applyFill="1" applyBorder="1" applyAlignment="1">
      <alignment horizontal="center"/>
      <protection/>
    </xf>
    <xf numFmtId="49" fontId="3" fillId="33" borderId="32" xfId="56" applyNumberFormat="1" applyFont="1" applyFill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4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17" fillId="0" borderId="0" xfId="0" applyFont="1" applyAlignment="1">
      <alignment/>
    </xf>
    <xf numFmtId="1" fontId="7" fillId="0" borderId="0" xfId="0" applyNumberFormat="1" applyFont="1" applyAlignment="1">
      <alignment/>
    </xf>
    <xf numFmtId="165" fontId="3" fillId="0" borderId="15" xfId="56" applyNumberFormat="1" applyFont="1" applyBorder="1" applyAlignment="1">
      <alignment horizontal="right" vertical="center"/>
      <protection/>
    </xf>
    <xf numFmtId="165" fontId="3" fillId="0" borderId="10" xfId="56" applyNumberFormat="1" applyFont="1" applyFill="1" applyBorder="1" applyAlignment="1">
      <alignment vertical="center"/>
      <protection/>
    </xf>
    <xf numFmtId="165" fontId="3" fillId="0" borderId="18" xfId="56" applyNumberFormat="1" applyFont="1" applyFill="1" applyBorder="1" applyAlignment="1">
      <alignment vertical="center"/>
      <protection/>
    </xf>
    <xf numFmtId="165" fontId="3" fillId="0" borderId="13" xfId="56" applyNumberFormat="1" applyFont="1" applyFill="1" applyBorder="1" applyAlignment="1">
      <alignment vertical="center"/>
      <protection/>
    </xf>
    <xf numFmtId="4" fontId="3" fillId="33" borderId="13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vertical="center"/>
      <protection/>
    </xf>
    <xf numFmtId="4" fontId="2" fillId="0" borderId="10" xfId="56" applyNumberFormat="1" applyFont="1" applyFill="1" applyBorder="1" applyAlignment="1">
      <alignment vertical="center"/>
      <protection/>
    </xf>
    <xf numFmtId="4" fontId="3" fillId="0" borderId="10" xfId="56" applyNumberFormat="1" applyFont="1" applyBorder="1" applyAlignment="1">
      <alignment vertical="center"/>
      <protection/>
    </xf>
    <xf numFmtId="4" fontId="3" fillId="34" borderId="10" xfId="56" applyNumberFormat="1" applyFont="1" applyFill="1" applyBorder="1" applyAlignment="1">
      <alignment vertical="center"/>
      <protection/>
    </xf>
    <xf numFmtId="4" fontId="3" fillId="35" borderId="10" xfId="56" applyNumberFormat="1" applyFont="1" applyFill="1" applyBorder="1" applyAlignment="1">
      <alignment vertical="center"/>
      <protection/>
    </xf>
    <xf numFmtId="4" fontId="3" fillId="0" borderId="10" xfId="56" applyNumberFormat="1" applyFont="1" applyFill="1" applyBorder="1" applyAlignment="1">
      <alignment vertical="center"/>
      <protection/>
    </xf>
    <xf numFmtId="4" fontId="3" fillId="34" borderId="21" xfId="56" applyNumberFormat="1" applyFont="1" applyFill="1" applyBorder="1" applyAlignment="1">
      <alignment vertical="center"/>
      <protection/>
    </xf>
    <xf numFmtId="4" fontId="3" fillId="0" borderId="15" xfId="56" applyNumberFormat="1" applyFont="1" applyFill="1" applyBorder="1" applyAlignment="1">
      <alignment vertical="center"/>
      <protection/>
    </xf>
    <xf numFmtId="4" fontId="3" fillId="0" borderId="10" xfId="56" applyNumberFormat="1" applyFont="1" applyBorder="1" applyAlignment="1">
      <alignment horizontal="center" vertical="center" wrapText="1"/>
      <protection/>
    </xf>
    <xf numFmtId="4" fontId="3" fillId="33" borderId="10" xfId="56" applyNumberFormat="1" applyFont="1" applyFill="1" applyBorder="1" applyAlignment="1">
      <alignment vertical="center"/>
      <protection/>
    </xf>
    <xf numFmtId="4" fontId="2" fillId="0" borderId="29" xfId="56" applyNumberFormat="1" applyFont="1" applyBorder="1" applyAlignment="1">
      <alignment vertical="center"/>
      <protection/>
    </xf>
    <xf numFmtId="4" fontId="2" fillId="0" borderId="21" xfId="56" applyNumberFormat="1" applyFont="1" applyBorder="1" applyAlignment="1">
      <alignment vertical="center"/>
      <protection/>
    </xf>
    <xf numFmtId="4" fontId="8" fillId="0" borderId="15" xfId="56" applyNumberFormat="1" applyFont="1" applyFill="1" applyBorder="1" applyAlignment="1">
      <alignment vertical="center"/>
      <protection/>
    </xf>
    <xf numFmtId="166" fontId="3" fillId="0" borderId="15" xfId="56" applyNumberFormat="1" applyFont="1" applyBorder="1" applyAlignment="1">
      <alignment horizontal="right" vertical="center"/>
      <protection/>
    </xf>
    <xf numFmtId="166" fontId="3" fillId="0" borderId="10" xfId="56" applyNumberFormat="1" applyFont="1" applyBorder="1" applyAlignment="1">
      <alignment vertical="center"/>
      <protection/>
    </xf>
    <xf numFmtId="0" fontId="12" fillId="0" borderId="11" xfId="56" applyFont="1" applyBorder="1" applyAlignment="1">
      <alignment horizontal="left" vertical="center" wrapText="1"/>
      <protection/>
    </xf>
    <xf numFmtId="49" fontId="3" fillId="33" borderId="37" xfId="56" applyNumberFormat="1" applyFont="1" applyFill="1" applyBorder="1" applyAlignment="1">
      <alignment horizontal="center"/>
      <protection/>
    </xf>
    <xf numFmtId="49" fontId="3" fillId="33" borderId="29" xfId="56" applyNumberFormat="1" applyFont="1" applyFill="1" applyBorder="1" applyAlignment="1">
      <alignment horizontal="center"/>
      <protection/>
    </xf>
    <xf numFmtId="10" fontId="3" fillId="0" borderId="10" xfId="56" applyNumberFormat="1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165" fontId="3" fillId="0" borderId="38" xfId="56" applyNumberFormat="1" applyFont="1" applyFill="1" applyBorder="1" applyAlignment="1">
      <alignment vertical="center"/>
      <protection/>
    </xf>
    <xf numFmtId="165" fontId="3" fillId="0" borderId="38" xfId="56" applyNumberFormat="1" applyFont="1" applyBorder="1" applyAlignment="1">
      <alignment vertical="center"/>
      <protection/>
    </xf>
    <xf numFmtId="166" fontId="3" fillId="33" borderId="10" xfId="56" applyNumberFormat="1" applyFont="1" applyFill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3" fillId="0" borderId="10" xfId="56" applyNumberFormat="1" applyFont="1" applyFill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horizontal="center" vertical="center"/>
      <protection/>
    </xf>
    <xf numFmtId="166" fontId="8" fillId="0" borderId="10" xfId="56" applyNumberFormat="1" applyFont="1" applyFill="1" applyBorder="1" applyAlignment="1">
      <alignment vertical="center"/>
      <protection/>
    </xf>
    <xf numFmtId="166" fontId="12" fillId="0" borderId="10" xfId="56" applyNumberFormat="1" applyFont="1" applyFill="1" applyBorder="1" applyAlignment="1">
      <alignment vertical="center"/>
      <protection/>
    </xf>
    <xf numFmtId="166" fontId="3" fillId="0" borderId="15" xfId="56" applyNumberFormat="1" applyFont="1" applyFill="1" applyBorder="1" applyAlignment="1">
      <alignment vertical="center"/>
      <protection/>
    </xf>
    <xf numFmtId="10" fontId="3" fillId="0" borderId="18" xfId="56" applyNumberFormat="1" applyFont="1" applyBorder="1" applyAlignment="1">
      <alignment vertical="center"/>
      <protection/>
    </xf>
    <xf numFmtId="10" fontId="3" fillId="0" borderId="10" xfId="59" applyNumberFormat="1" applyFont="1" applyFill="1" applyBorder="1" applyAlignment="1">
      <alignment vertical="center"/>
    </xf>
    <xf numFmtId="166" fontId="3" fillId="35" borderId="21" xfId="56" applyNumberFormat="1" applyFont="1" applyFill="1" applyBorder="1" applyAlignment="1">
      <alignment vertical="center"/>
      <protection/>
    </xf>
    <xf numFmtId="165" fontId="3" fillId="0" borderId="10" xfId="56" applyNumberFormat="1" applyFont="1" applyBorder="1" applyAlignment="1">
      <alignment horizontal="right" vertical="center"/>
      <protection/>
    </xf>
    <xf numFmtId="166" fontId="3" fillId="0" borderId="10" xfId="56" applyNumberFormat="1" applyFont="1" applyBorder="1" applyAlignment="1">
      <alignment horizontal="right" vertical="center"/>
      <protection/>
    </xf>
    <xf numFmtId="0" fontId="14" fillId="36" borderId="39" xfId="0" applyFont="1" applyFill="1" applyBorder="1" applyAlignment="1">
      <alignment vertical="center"/>
    </xf>
    <xf numFmtId="0" fontId="14" fillId="36" borderId="40" xfId="0" applyFont="1" applyFill="1" applyBorder="1" applyAlignment="1">
      <alignment vertical="center"/>
    </xf>
    <xf numFmtId="4" fontId="2" fillId="0" borderId="29" xfId="56" applyNumberFormat="1" applyFont="1" applyFill="1" applyBorder="1" applyAlignment="1">
      <alignment vertical="center"/>
      <protection/>
    </xf>
    <xf numFmtId="4" fontId="2" fillId="0" borderId="21" xfId="56" applyNumberFormat="1" applyFont="1" applyFill="1" applyBorder="1" applyAlignment="1">
      <alignment vertical="center"/>
      <protection/>
    </xf>
    <xf numFmtId="4" fontId="3" fillId="0" borderId="15" xfId="56" applyNumberFormat="1" applyFont="1" applyFill="1" applyBorder="1" applyAlignment="1">
      <alignment horizontal="right" vertical="center"/>
      <protection/>
    </xf>
    <xf numFmtId="0" fontId="2" fillId="0" borderId="18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21" xfId="56" applyFont="1" applyBorder="1" applyAlignment="1">
      <alignment horizontal="left" vertical="center" wrapText="1"/>
      <protection/>
    </xf>
    <xf numFmtId="0" fontId="2" fillId="0" borderId="33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/>
    </xf>
    <xf numFmtId="0" fontId="10" fillId="0" borderId="41" xfId="0" applyFont="1" applyBorder="1" applyAlignment="1">
      <alignment horizontal="left" vertical="top"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10" fillId="0" borderId="15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1" xfId="56" applyFont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1" xfId="56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33" borderId="43" xfId="56" applyNumberFormat="1" applyFont="1" applyFill="1" applyBorder="1" applyAlignment="1">
      <alignment horizontal="center" vertical="center" wrapText="1"/>
      <protection/>
    </xf>
    <xf numFmtId="49" fontId="3" fillId="33" borderId="39" xfId="56" applyNumberFormat="1" applyFont="1" applyFill="1" applyBorder="1" applyAlignment="1">
      <alignment horizontal="center" vertical="center" wrapText="1"/>
      <protection/>
    </xf>
    <xf numFmtId="49" fontId="3" fillId="33" borderId="40" xfId="56" applyNumberFormat="1" applyFont="1" applyFill="1" applyBorder="1" applyAlignment="1">
      <alignment horizontal="center" vertical="center" wrapText="1"/>
      <protection/>
    </xf>
    <xf numFmtId="0" fontId="3" fillId="33" borderId="35" xfId="56" applyFont="1" applyFill="1" applyBorder="1" applyAlignment="1">
      <alignment horizontal="left" vertical="center" wrapText="1"/>
      <protection/>
    </xf>
    <xf numFmtId="0" fontId="3" fillId="33" borderId="44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 quotePrefix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2" fillId="0" borderId="45" xfId="56" applyFont="1" applyBorder="1" applyAlignment="1">
      <alignment horizontal="left" vertical="center" wrapText="1"/>
      <protection/>
    </xf>
    <xf numFmtId="0" fontId="2" fillId="0" borderId="46" xfId="56" applyFont="1" applyBorder="1" applyAlignment="1">
      <alignment horizontal="left" vertical="center" wrapText="1"/>
      <protection/>
    </xf>
    <xf numFmtId="0" fontId="3" fillId="0" borderId="41" xfId="56" applyFont="1" applyBorder="1" applyAlignment="1">
      <alignment horizontal="left" vertical="center" wrapText="1"/>
      <protection/>
    </xf>
    <xf numFmtId="0" fontId="3" fillId="0" borderId="47" xfId="56" applyFont="1" applyBorder="1" applyAlignment="1">
      <alignment horizontal="left" vertical="center" wrapText="1"/>
      <protection/>
    </xf>
    <xf numFmtId="0" fontId="8" fillId="34" borderId="33" xfId="56" applyFont="1" applyFill="1" applyBorder="1" applyAlignment="1">
      <alignment horizontal="left" vertical="center" wrapText="1"/>
      <protection/>
    </xf>
    <xf numFmtId="0" fontId="8" fillId="34" borderId="48" xfId="56" applyFont="1" applyFill="1" applyBorder="1" applyAlignment="1">
      <alignment horizontal="left" vertical="center" wrapText="1"/>
      <protection/>
    </xf>
    <xf numFmtId="0" fontId="14" fillId="36" borderId="49" xfId="0" applyFont="1" applyFill="1" applyBorder="1" applyAlignment="1">
      <alignment horizontal="center" vertical="center" wrapText="1"/>
    </xf>
    <xf numFmtId="0" fontId="14" fillId="36" borderId="39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vertical="center" wrapText="1"/>
    </xf>
    <xf numFmtId="0" fontId="14" fillId="36" borderId="49" xfId="0" applyFont="1" applyFill="1" applyBorder="1" applyAlignment="1">
      <alignment horizontal="center" vertical="center"/>
    </xf>
    <xf numFmtId="0" fontId="14" fillId="36" borderId="39" xfId="0" applyFont="1" applyFill="1" applyBorder="1" applyAlignment="1">
      <alignment horizontal="center" vertical="center"/>
    </xf>
    <xf numFmtId="0" fontId="3" fillId="0" borderId="42" xfId="56" applyFont="1" applyBorder="1" applyAlignment="1">
      <alignment horizontal="left" vertical="center" wrapText="1"/>
      <protection/>
    </xf>
    <xf numFmtId="0" fontId="3" fillId="0" borderId="50" xfId="56" applyFont="1" applyBorder="1" applyAlignment="1">
      <alignment horizontal="left" vertical="center" wrapText="1"/>
      <protection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E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:D2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0.09765625" style="3" bestFit="1" customWidth="1"/>
    <col min="6" max="14" width="10.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58" t="s">
        <v>135</v>
      </c>
      <c r="B1" s="159"/>
      <c r="C1" s="159"/>
      <c r="D1" s="159"/>
      <c r="E1" s="86"/>
      <c r="O1" s="3" t="s">
        <v>131</v>
      </c>
    </row>
    <row r="2" spans="1:35" ht="15" customHeight="1" thickBot="1">
      <c r="A2" s="201" t="s">
        <v>136</v>
      </c>
      <c r="B2" s="160"/>
      <c r="C2" s="160"/>
      <c r="D2" s="160"/>
      <c r="E2" s="179" t="s">
        <v>130</v>
      </c>
      <c r="F2" s="180"/>
      <c r="G2" s="181"/>
      <c r="H2" s="182" t="s">
        <v>134</v>
      </c>
      <c r="I2" s="183"/>
      <c r="J2" s="183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8"/>
    </row>
    <row r="3" spans="1:253" s="24" customFormat="1" ht="13.5" customHeight="1" thickBot="1">
      <c r="A3" s="29" t="s">
        <v>0</v>
      </c>
      <c r="B3" s="161" t="s">
        <v>1</v>
      </c>
      <c r="C3" s="162"/>
      <c r="D3" s="163"/>
      <c r="E3" s="109">
        <v>2010</v>
      </c>
      <c r="F3" s="110">
        <v>2011</v>
      </c>
      <c r="G3" s="58">
        <v>2012</v>
      </c>
      <c r="H3" s="58">
        <v>2013</v>
      </c>
      <c r="I3" s="58">
        <v>2014</v>
      </c>
      <c r="J3" s="58">
        <v>2015</v>
      </c>
      <c r="K3" s="58">
        <v>2016</v>
      </c>
      <c r="L3" s="58">
        <v>2017</v>
      </c>
      <c r="M3" s="58">
        <v>2018</v>
      </c>
      <c r="N3" s="58">
        <v>2019</v>
      </c>
      <c r="O3" s="58">
        <v>2020</v>
      </c>
      <c r="P3" s="58">
        <v>2021</v>
      </c>
      <c r="Q3" s="58">
        <v>2022</v>
      </c>
      <c r="R3" s="58">
        <v>2023</v>
      </c>
      <c r="S3" s="58">
        <v>2024</v>
      </c>
      <c r="T3" s="58">
        <v>2025</v>
      </c>
      <c r="U3" s="58">
        <v>2026</v>
      </c>
      <c r="V3" s="58">
        <v>2027</v>
      </c>
      <c r="W3" s="58">
        <v>2028</v>
      </c>
      <c r="X3" s="58">
        <v>2029</v>
      </c>
      <c r="Y3" s="58">
        <v>2030</v>
      </c>
      <c r="Z3" s="58">
        <v>2031</v>
      </c>
      <c r="AA3" s="58">
        <v>2032</v>
      </c>
      <c r="AB3" s="58">
        <v>2033</v>
      </c>
      <c r="AC3" s="58">
        <v>2034</v>
      </c>
      <c r="AD3" s="58">
        <v>2035</v>
      </c>
      <c r="AE3" s="58">
        <v>2036</v>
      </c>
      <c r="AF3" s="58">
        <v>2037</v>
      </c>
      <c r="AG3" s="58">
        <v>2038</v>
      </c>
      <c r="AH3" s="58">
        <v>2039</v>
      </c>
      <c r="AI3" s="59" t="s">
        <v>93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5" t="s">
        <v>2</v>
      </c>
      <c r="B4" s="164" t="s">
        <v>70</v>
      </c>
      <c r="C4" s="165"/>
      <c r="D4" s="165"/>
      <c r="E4" s="115">
        <f>+E5+E6</f>
        <v>17384905.11</v>
      </c>
      <c r="F4" s="102">
        <f aca="true" t="shared" si="0" ref="F4:AI4">+F5+F6</f>
        <v>17642423.29</v>
      </c>
      <c r="G4" s="92">
        <f>+G5+G6</f>
        <v>19501354.62</v>
      </c>
      <c r="H4" s="92">
        <f t="shared" si="0"/>
        <v>20171413</v>
      </c>
      <c r="I4" s="92">
        <f t="shared" si="0"/>
        <v>20737699.11</v>
      </c>
      <c r="J4" s="92">
        <f t="shared" si="0"/>
        <v>21441760.87974</v>
      </c>
      <c r="K4" s="92">
        <f t="shared" si="0"/>
        <v>22266819.554049857</v>
      </c>
      <c r="L4" s="92">
        <f t="shared" si="0"/>
        <v>23114445.5166578</v>
      </c>
      <c r="M4" s="92">
        <f t="shared" si="0"/>
        <v>24015908.89180745</v>
      </c>
      <c r="N4" s="92">
        <f t="shared" si="0"/>
        <v>24952529.33858794</v>
      </c>
      <c r="O4" s="92">
        <f t="shared" si="0"/>
        <v>25925677.98279287</v>
      </c>
      <c r="P4" s="46" t="e">
        <f>+#REF!+P6</f>
        <v>#REF!</v>
      </c>
      <c r="Q4" s="46">
        <f t="shared" si="0"/>
        <v>0</v>
      </c>
      <c r="R4" s="46">
        <f t="shared" si="0"/>
        <v>0</v>
      </c>
      <c r="S4" s="46">
        <f t="shared" si="0"/>
        <v>0</v>
      </c>
      <c r="T4" s="46">
        <f t="shared" si="0"/>
        <v>0</v>
      </c>
      <c r="U4" s="46">
        <f t="shared" si="0"/>
        <v>0</v>
      </c>
      <c r="V4" s="46">
        <f t="shared" si="0"/>
        <v>0</v>
      </c>
      <c r="W4" s="46">
        <f t="shared" si="0"/>
        <v>0</v>
      </c>
      <c r="X4" s="46">
        <f t="shared" si="0"/>
        <v>0</v>
      </c>
      <c r="Y4" s="46">
        <f t="shared" si="0"/>
        <v>0</v>
      </c>
      <c r="Z4" s="46">
        <f t="shared" si="0"/>
        <v>0</v>
      </c>
      <c r="AA4" s="46">
        <f t="shared" si="0"/>
        <v>0</v>
      </c>
      <c r="AB4" s="46">
        <f t="shared" si="0"/>
        <v>0</v>
      </c>
      <c r="AC4" s="46">
        <f t="shared" si="0"/>
        <v>0</v>
      </c>
      <c r="AD4" s="46">
        <f t="shared" si="0"/>
        <v>0</v>
      </c>
      <c r="AE4" s="46">
        <f t="shared" si="0"/>
        <v>0</v>
      </c>
      <c r="AF4" s="46">
        <f t="shared" si="0"/>
        <v>0</v>
      </c>
      <c r="AG4" s="46">
        <f t="shared" si="0"/>
        <v>0</v>
      </c>
      <c r="AH4" s="46">
        <f t="shared" si="0"/>
        <v>0</v>
      </c>
      <c r="AI4" s="47">
        <f t="shared" si="0"/>
        <v>0</v>
      </c>
    </row>
    <row r="5" spans="1:35" ht="26.25" customHeight="1">
      <c r="A5" s="32" t="s">
        <v>3</v>
      </c>
      <c r="B5" s="4"/>
      <c r="C5" s="149" t="s">
        <v>4</v>
      </c>
      <c r="D5" s="149"/>
      <c r="E5" s="116">
        <v>16382877.29</v>
      </c>
      <c r="F5" s="93">
        <v>17470618.27</v>
      </c>
      <c r="G5" s="93">
        <v>19055099.62</v>
      </c>
      <c r="H5" s="93">
        <v>19930413</v>
      </c>
      <c r="I5" s="93">
        <v>20707699.11</v>
      </c>
      <c r="J5" s="93">
        <f>I5*1.034</f>
        <v>21411760.87974</v>
      </c>
      <c r="K5" s="93">
        <f>J5*1.039</f>
        <v>22246819.554049857</v>
      </c>
      <c r="L5" s="93">
        <f>K5*1.039</f>
        <v>23114445.5166578</v>
      </c>
      <c r="M5" s="93">
        <f>L5*1.039</f>
        <v>24015908.89180745</v>
      </c>
      <c r="N5" s="93">
        <f>M5*1.039</f>
        <v>24952529.33858794</v>
      </c>
      <c r="O5" s="93">
        <f>N5*1.039</f>
        <v>25925677.98279287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2" t="s">
        <v>5</v>
      </c>
      <c r="B6" s="4"/>
      <c r="C6" s="149" t="s">
        <v>6</v>
      </c>
      <c r="D6" s="149"/>
      <c r="E6" s="116">
        <v>1002027.82</v>
      </c>
      <c r="F6" s="93">
        <v>171805.02</v>
      </c>
      <c r="G6" s="94">
        <v>446255</v>
      </c>
      <c r="H6" s="93">
        <v>241000</v>
      </c>
      <c r="I6" s="93">
        <v>30000</v>
      </c>
      <c r="J6" s="93">
        <v>30000</v>
      </c>
      <c r="K6" s="93">
        <v>20000</v>
      </c>
      <c r="L6" s="93">
        <v>0</v>
      </c>
      <c r="M6" s="93">
        <v>0</v>
      </c>
      <c r="N6" s="93">
        <v>0</v>
      </c>
      <c r="O6" s="93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2" t="s">
        <v>12</v>
      </c>
      <c r="B7" s="5"/>
      <c r="C7" s="6"/>
      <c r="D7" s="6" t="s">
        <v>7</v>
      </c>
      <c r="E7" s="116">
        <v>52388</v>
      </c>
      <c r="F7" s="93">
        <v>14482.02</v>
      </c>
      <c r="G7" s="93">
        <v>0</v>
      </c>
      <c r="H7" s="93">
        <v>45000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3" t="s">
        <v>8</v>
      </c>
      <c r="B8" s="137" t="s">
        <v>9</v>
      </c>
      <c r="C8" s="138"/>
      <c r="D8" s="138"/>
      <c r="E8" s="117">
        <v>15102255.97</v>
      </c>
      <c r="F8" s="95">
        <v>15519153.46</v>
      </c>
      <c r="G8" s="95">
        <v>16845345.26</v>
      </c>
      <c r="H8" s="95">
        <v>18585234</v>
      </c>
      <c r="I8" s="95">
        <v>18820400.81</v>
      </c>
      <c r="J8" s="95">
        <f>I8*1.012</f>
        <v>19046245.619719997</v>
      </c>
      <c r="K8" s="95">
        <f aca="true" t="shared" si="1" ref="K8:O10">J8*1.04</f>
        <v>19808095.4445088</v>
      </c>
      <c r="L8" s="95">
        <f t="shared" si="1"/>
        <v>20600419.26228915</v>
      </c>
      <c r="M8" s="95">
        <f t="shared" si="1"/>
        <v>21424436.032780718</v>
      </c>
      <c r="N8" s="95">
        <f t="shared" si="1"/>
        <v>22281413.474091947</v>
      </c>
      <c r="O8" s="95">
        <f t="shared" si="1"/>
        <v>23172670.013055626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2" t="s">
        <v>3</v>
      </c>
      <c r="B9" s="4"/>
      <c r="C9" s="149" t="s">
        <v>10</v>
      </c>
      <c r="D9" s="149"/>
      <c r="E9" s="116">
        <v>7726520.97</v>
      </c>
      <c r="F9" s="93">
        <v>8175395.87</v>
      </c>
      <c r="G9" s="94">
        <v>9036202.83</v>
      </c>
      <c r="H9" s="94">
        <v>9456316</v>
      </c>
      <c r="I9" s="93">
        <v>9740005.48</v>
      </c>
      <c r="J9" s="93">
        <f>I9*1.03</f>
        <v>10032205.6444</v>
      </c>
      <c r="K9" s="93">
        <f t="shared" si="1"/>
        <v>10433493.870176</v>
      </c>
      <c r="L9" s="93">
        <f t="shared" si="1"/>
        <v>10850833.62498304</v>
      </c>
      <c r="M9" s="93">
        <f t="shared" si="1"/>
        <v>11284866.969982363</v>
      </c>
      <c r="N9" s="93">
        <f t="shared" si="1"/>
        <v>11736261.64878166</v>
      </c>
      <c r="O9" s="93">
        <f t="shared" si="1"/>
        <v>12205712.114732927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2" t="s">
        <v>5</v>
      </c>
      <c r="B10" s="4"/>
      <c r="C10" s="149" t="s">
        <v>11</v>
      </c>
      <c r="D10" s="149"/>
      <c r="E10" s="116">
        <v>1825942.07</v>
      </c>
      <c r="F10" s="93">
        <v>2071878.64</v>
      </c>
      <c r="G10" s="94">
        <v>2189993.38</v>
      </c>
      <c r="H10" s="94">
        <v>2483406</v>
      </c>
      <c r="I10" s="93">
        <v>2513206.87</v>
      </c>
      <c r="J10" s="93">
        <f>I10*1.012</f>
        <v>2543365.35244</v>
      </c>
      <c r="K10" s="93">
        <f t="shared" si="1"/>
        <v>2645099.9665376</v>
      </c>
      <c r="L10" s="93">
        <f t="shared" si="1"/>
        <v>2750903.965199104</v>
      </c>
      <c r="M10" s="93">
        <f t="shared" si="1"/>
        <v>2860940.1238070684</v>
      </c>
      <c r="N10" s="93">
        <f t="shared" si="1"/>
        <v>2975377.728759351</v>
      </c>
      <c r="O10" s="93">
        <f t="shared" si="1"/>
        <v>3094392.8379097255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2" t="s">
        <v>12</v>
      </c>
      <c r="B11" s="4"/>
      <c r="C11" s="149" t="s">
        <v>13</v>
      </c>
      <c r="D11" s="149"/>
      <c r="E11" s="116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2" t="s">
        <v>15</v>
      </c>
      <c r="B12" s="4"/>
      <c r="C12" s="7"/>
      <c r="D12" s="6" t="s">
        <v>14</v>
      </c>
      <c r="E12" s="116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2" t="s">
        <v>51</v>
      </c>
      <c r="B13" s="4"/>
      <c r="C13" s="149" t="s">
        <v>16</v>
      </c>
      <c r="D13" s="149"/>
      <c r="E13" s="118" t="s">
        <v>69</v>
      </c>
      <c r="F13" s="94">
        <v>872755.56</v>
      </c>
      <c r="G13" s="94">
        <v>1300873.41</v>
      </c>
      <c r="H13" s="94">
        <v>28138.29</v>
      </c>
      <c r="I13" s="94">
        <v>2152.5</v>
      </c>
      <c r="J13" s="94">
        <v>0</v>
      </c>
      <c r="K13" s="94">
        <v>0</v>
      </c>
      <c r="L13" s="94">
        <v>0</v>
      </c>
      <c r="M13" s="94">
        <f>L13*1.025</f>
        <v>0</v>
      </c>
      <c r="N13" s="94">
        <f>M13*1.025</f>
        <v>0</v>
      </c>
      <c r="O13" s="94">
        <f>N13*1.025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4" t="s">
        <v>17</v>
      </c>
      <c r="B14" s="148" t="s">
        <v>55</v>
      </c>
      <c r="C14" s="167"/>
      <c r="D14" s="167"/>
      <c r="E14" s="117">
        <f>E4-E8</f>
        <v>2282649.1399999987</v>
      </c>
      <c r="F14" s="96">
        <f aca="true" t="shared" si="2" ref="F14:AH14">F4-F8</f>
        <v>2123269.829999998</v>
      </c>
      <c r="G14" s="96">
        <f>G4-G8</f>
        <v>2656009.3599999994</v>
      </c>
      <c r="H14" s="96">
        <f>H4-H8</f>
        <v>1586179</v>
      </c>
      <c r="I14" s="96">
        <f>I4-I8</f>
        <v>1917298.3000000007</v>
      </c>
      <c r="J14" s="96">
        <f t="shared" si="2"/>
        <v>2395515.2600200027</v>
      </c>
      <c r="K14" s="96">
        <f>K4-K8</f>
        <v>2458724.1095410585</v>
      </c>
      <c r="L14" s="96">
        <f t="shared" si="2"/>
        <v>2514026.254368648</v>
      </c>
      <c r="M14" s="96">
        <f>M4-M8</f>
        <v>2591472.859026734</v>
      </c>
      <c r="N14" s="97">
        <f>N4-N8</f>
        <v>2671115.8644959927</v>
      </c>
      <c r="O14" s="96">
        <f>O4-O8</f>
        <v>2753007.969737243</v>
      </c>
      <c r="P14" s="25" t="e">
        <f t="shared" si="2"/>
        <v>#REF!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0</v>
      </c>
      <c r="AA14" s="25">
        <f t="shared" si="2"/>
        <v>0</v>
      </c>
      <c r="AB14" s="25">
        <f t="shared" si="2"/>
        <v>0</v>
      </c>
      <c r="AC14" s="25">
        <f t="shared" si="2"/>
        <v>0</v>
      </c>
      <c r="AD14" s="25">
        <f t="shared" si="2"/>
        <v>0</v>
      </c>
      <c r="AE14" s="25">
        <f t="shared" si="2"/>
        <v>0</v>
      </c>
      <c r="AF14" s="25">
        <f t="shared" si="2"/>
        <v>0</v>
      </c>
      <c r="AG14" s="25">
        <f t="shared" si="2"/>
        <v>0</v>
      </c>
      <c r="AH14" s="25">
        <f t="shared" si="2"/>
        <v>0</v>
      </c>
      <c r="AI14" s="26">
        <f>AI4-AI8</f>
        <v>0</v>
      </c>
    </row>
    <row r="15" spans="1:35" ht="27.75" customHeight="1">
      <c r="A15" s="33" t="s">
        <v>18</v>
      </c>
      <c r="B15" s="169" t="s">
        <v>19</v>
      </c>
      <c r="C15" s="170"/>
      <c r="D15" s="170"/>
      <c r="E15" s="119">
        <v>666776.02</v>
      </c>
      <c r="F15" s="95">
        <v>302073.56</v>
      </c>
      <c r="G15" s="95">
        <v>929513.94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2" t="s">
        <v>3</v>
      </c>
      <c r="B16" s="4"/>
      <c r="C16" s="168" t="s">
        <v>83</v>
      </c>
      <c r="D16" s="168"/>
      <c r="E16" s="120">
        <v>666776.02</v>
      </c>
      <c r="F16" s="93">
        <v>302073.56</v>
      </c>
      <c r="G16" s="93">
        <v>929513.94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3" t="s">
        <v>20</v>
      </c>
      <c r="B17" s="137" t="s">
        <v>82</v>
      </c>
      <c r="C17" s="138"/>
      <c r="D17" s="138"/>
      <c r="E17" s="117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4" t="s">
        <v>21</v>
      </c>
      <c r="B18" s="171" t="s">
        <v>54</v>
      </c>
      <c r="C18" s="172"/>
      <c r="D18" s="172"/>
      <c r="E18" s="117">
        <f aca="true" t="shared" si="3" ref="E18:AI18">E14+E15+E17</f>
        <v>2949425.1599999988</v>
      </c>
      <c r="F18" s="96">
        <f t="shared" si="3"/>
        <v>2425343.3899999983</v>
      </c>
      <c r="G18" s="96">
        <f>G14+G15+G17</f>
        <v>3585523.2999999993</v>
      </c>
      <c r="H18" s="96">
        <f>H14+H15+H17</f>
        <v>1586179</v>
      </c>
      <c r="I18" s="96">
        <f>I14+I15+I17</f>
        <v>1917298.3000000007</v>
      </c>
      <c r="J18" s="96">
        <f>J14+J15+J17</f>
        <v>2395515.2600200027</v>
      </c>
      <c r="K18" s="96">
        <f>K14+K15+K17</f>
        <v>2458724.1095410585</v>
      </c>
      <c r="L18" s="96">
        <f t="shared" si="3"/>
        <v>2514026.254368648</v>
      </c>
      <c r="M18" s="96">
        <f>M14+M15+M17</f>
        <v>2591472.859026734</v>
      </c>
      <c r="N18" s="96">
        <f t="shared" si="3"/>
        <v>2671115.8644959927</v>
      </c>
      <c r="O18" s="96">
        <f>O14+O15+O17</f>
        <v>2753007.969737243</v>
      </c>
      <c r="P18" s="25" t="e">
        <f t="shared" si="3"/>
        <v>#REF!</v>
      </c>
      <c r="Q18" s="25">
        <f t="shared" si="3"/>
        <v>0</v>
      </c>
      <c r="R18" s="25">
        <f t="shared" si="3"/>
        <v>0</v>
      </c>
      <c r="S18" s="25">
        <f t="shared" si="3"/>
        <v>0</v>
      </c>
      <c r="T18" s="25">
        <f t="shared" si="3"/>
        <v>0</v>
      </c>
      <c r="U18" s="25">
        <f t="shared" si="3"/>
        <v>0</v>
      </c>
      <c r="V18" s="25">
        <f t="shared" si="3"/>
        <v>0</v>
      </c>
      <c r="W18" s="25">
        <f t="shared" si="3"/>
        <v>0</v>
      </c>
      <c r="X18" s="25">
        <f t="shared" si="3"/>
        <v>0</v>
      </c>
      <c r="Y18" s="25">
        <f t="shared" si="3"/>
        <v>0</v>
      </c>
      <c r="Z18" s="25">
        <f t="shared" si="3"/>
        <v>0</v>
      </c>
      <c r="AA18" s="25">
        <f t="shared" si="3"/>
        <v>0</v>
      </c>
      <c r="AB18" s="25">
        <f t="shared" si="3"/>
        <v>0</v>
      </c>
      <c r="AC18" s="25">
        <f t="shared" si="3"/>
        <v>0</v>
      </c>
      <c r="AD18" s="25">
        <f t="shared" si="3"/>
        <v>0</v>
      </c>
      <c r="AE18" s="25">
        <f t="shared" si="3"/>
        <v>0</v>
      </c>
      <c r="AF18" s="25">
        <f t="shared" si="3"/>
        <v>0</v>
      </c>
      <c r="AG18" s="25">
        <f t="shared" si="3"/>
        <v>0</v>
      </c>
      <c r="AH18" s="25">
        <f t="shared" si="3"/>
        <v>0</v>
      </c>
      <c r="AI18" s="26">
        <f t="shared" si="3"/>
        <v>0</v>
      </c>
    </row>
    <row r="19" spans="1:35" ht="13.5" customHeight="1">
      <c r="A19" s="33" t="s">
        <v>22</v>
      </c>
      <c r="B19" s="169" t="s">
        <v>23</v>
      </c>
      <c r="C19" s="170"/>
      <c r="D19" s="170"/>
      <c r="E19" s="117">
        <f>E20+E21</f>
        <v>1264592.5</v>
      </c>
      <c r="F19" s="95">
        <f aca="true" t="shared" si="4" ref="F19:AI19">F20+F21</f>
        <v>1595386.13</v>
      </c>
      <c r="G19" s="95">
        <f t="shared" si="4"/>
        <v>1421615.15</v>
      </c>
      <c r="H19" s="95">
        <f t="shared" si="4"/>
        <v>1533995</v>
      </c>
      <c r="I19" s="95">
        <f t="shared" si="4"/>
        <v>1044000</v>
      </c>
      <c r="J19" s="95">
        <f t="shared" si="4"/>
        <v>1116000</v>
      </c>
      <c r="K19" s="95">
        <f t="shared" si="4"/>
        <v>1320000</v>
      </c>
      <c r="L19" s="95">
        <f t="shared" si="4"/>
        <v>1390000</v>
      </c>
      <c r="M19" s="95">
        <f t="shared" si="4"/>
        <v>1333921</v>
      </c>
      <c r="N19" s="95">
        <f t="shared" si="4"/>
        <v>1486119</v>
      </c>
      <c r="O19" s="95">
        <f>O20+O21</f>
        <v>613376.9</v>
      </c>
      <c r="P19" s="2">
        <f t="shared" si="4"/>
        <v>0</v>
      </c>
      <c r="Q19" s="2">
        <f t="shared" si="4"/>
        <v>0</v>
      </c>
      <c r="R19" s="2">
        <f t="shared" si="4"/>
        <v>0</v>
      </c>
      <c r="S19" s="2">
        <f t="shared" si="4"/>
        <v>0</v>
      </c>
      <c r="T19" s="2">
        <f t="shared" si="4"/>
        <v>0</v>
      </c>
      <c r="U19" s="2">
        <f t="shared" si="4"/>
        <v>0</v>
      </c>
      <c r="V19" s="2">
        <f t="shared" si="4"/>
        <v>0</v>
      </c>
      <c r="W19" s="2">
        <f t="shared" si="4"/>
        <v>0</v>
      </c>
      <c r="X19" s="2">
        <f t="shared" si="4"/>
        <v>0</v>
      </c>
      <c r="Y19" s="2">
        <f t="shared" si="4"/>
        <v>0</v>
      </c>
      <c r="Z19" s="2">
        <f t="shared" si="4"/>
        <v>0</v>
      </c>
      <c r="AA19" s="2">
        <f t="shared" si="4"/>
        <v>0</v>
      </c>
      <c r="AB19" s="2">
        <f t="shared" si="4"/>
        <v>0</v>
      </c>
      <c r="AC19" s="2">
        <f t="shared" si="4"/>
        <v>0</v>
      </c>
      <c r="AD19" s="2">
        <f t="shared" si="4"/>
        <v>0</v>
      </c>
      <c r="AE19" s="2">
        <f t="shared" si="4"/>
        <v>0</v>
      </c>
      <c r="AF19" s="2">
        <f t="shared" si="4"/>
        <v>0</v>
      </c>
      <c r="AG19" s="2">
        <f t="shared" si="4"/>
        <v>0</v>
      </c>
      <c r="AH19" s="2">
        <f t="shared" si="4"/>
        <v>0</v>
      </c>
      <c r="AI19" s="17">
        <f t="shared" si="4"/>
        <v>0</v>
      </c>
    </row>
    <row r="20" spans="1:35" ht="27" customHeight="1">
      <c r="A20" s="32" t="s">
        <v>3</v>
      </c>
      <c r="B20" s="4"/>
      <c r="C20" s="166" t="s">
        <v>24</v>
      </c>
      <c r="D20" s="166"/>
      <c r="E20" s="116">
        <v>1020254</v>
      </c>
      <c r="F20" s="93">
        <v>1242259.44</v>
      </c>
      <c r="G20" s="93">
        <v>1049260</v>
      </c>
      <c r="H20" s="93">
        <v>1133995</v>
      </c>
      <c r="I20" s="94">
        <v>694000</v>
      </c>
      <c r="J20" s="94">
        <v>826000</v>
      </c>
      <c r="K20" s="93">
        <v>1050000</v>
      </c>
      <c r="L20" s="93">
        <v>1150000</v>
      </c>
      <c r="M20" s="93">
        <v>1123921</v>
      </c>
      <c r="N20" s="93">
        <v>1356119</v>
      </c>
      <c r="O20" s="93">
        <v>493376.9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2" t="s">
        <v>5</v>
      </c>
      <c r="B21" s="4"/>
      <c r="C21" s="166" t="s">
        <v>25</v>
      </c>
      <c r="D21" s="166"/>
      <c r="E21" s="116">
        <v>244338.5</v>
      </c>
      <c r="F21" s="93">
        <v>353126.69</v>
      </c>
      <c r="G21" s="93">
        <v>372355.15</v>
      </c>
      <c r="H21" s="93">
        <v>400000</v>
      </c>
      <c r="I21" s="94">
        <v>350000</v>
      </c>
      <c r="J21" s="93">
        <v>290000</v>
      </c>
      <c r="K21" s="93">
        <v>270000</v>
      </c>
      <c r="L21" s="93">
        <v>240000</v>
      </c>
      <c r="M21" s="93">
        <v>210000</v>
      </c>
      <c r="N21" s="93">
        <v>130000</v>
      </c>
      <c r="O21" s="93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3" t="s">
        <v>26</v>
      </c>
      <c r="B22" s="169" t="s">
        <v>27</v>
      </c>
      <c r="C22" s="170"/>
      <c r="D22" s="170"/>
      <c r="E22" s="117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4" t="s">
        <v>28</v>
      </c>
      <c r="B23" s="148" t="s">
        <v>53</v>
      </c>
      <c r="C23" s="167"/>
      <c r="D23" s="167"/>
      <c r="E23" s="117">
        <f>E18-E19-E22</f>
        <v>1684832.6599999988</v>
      </c>
      <c r="F23" s="96">
        <f aca="true" t="shared" si="5" ref="F23:AI23">F18-F19-F22</f>
        <v>829957.2599999984</v>
      </c>
      <c r="G23" s="96">
        <f t="shared" si="5"/>
        <v>2163908.1499999994</v>
      </c>
      <c r="H23" s="96">
        <f>H18-H19-H22</f>
        <v>52184</v>
      </c>
      <c r="I23" s="96">
        <f t="shared" si="5"/>
        <v>873298.3000000007</v>
      </c>
      <c r="J23" s="96">
        <f t="shared" si="5"/>
        <v>1279515.2600200027</v>
      </c>
      <c r="K23" s="96">
        <f>K18-K19-K22</f>
        <v>1138724.1095410585</v>
      </c>
      <c r="L23" s="96">
        <f t="shared" si="5"/>
        <v>1124026.254368648</v>
      </c>
      <c r="M23" s="96">
        <f>M18-M19-M22</f>
        <v>1257551.8590267338</v>
      </c>
      <c r="N23" s="97">
        <f t="shared" si="5"/>
        <v>1184996.8644959927</v>
      </c>
      <c r="O23" s="96">
        <f t="shared" si="5"/>
        <v>2139631.069737243</v>
      </c>
      <c r="P23" s="25" t="e">
        <f t="shared" si="5"/>
        <v>#REF!</v>
      </c>
      <c r="Q23" s="25">
        <f t="shared" si="5"/>
        <v>0</v>
      </c>
      <c r="R23" s="25">
        <f t="shared" si="5"/>
        <v>0</v>
      </c>
      <c r="S23" s="25">
        <f t="shared" si="5"/>
        <v>0</v>
      </c>
      <c r="T23" s="25">
        <f t="shared" si="5"/>
        <v>0</v>
      </c>
      <c r="U23" s="25">
        <f t="shared" si="5"/>
        <v>0</v>
      </c>
      <c r="V23" s="25">
        <f t="shared" si="5"/>
        <v>0</v>
      </c>
      <c r="W23" s="25">
        <f t="shared" si="5"/>
        <v>0</v>
      </c>
      <c r="X23" s="25">
        <f t="shared" si="5"/>
        <v>0</v>
      </c>
      <c r="Y23" s="25">
        <f t="shared" si="5"/>
        <v>0</v>
      </c>
      <c r="Z23" s="25">
        <f t="shared" si="5"/>
        <v>0</v>
      </c>
      <c r="AA23" s="25">
        <f t="shared" si="5"/>
        <v>0</v>
      </c>
      <c r="AB23" s="25">
        <f t="shared" si="5"/>
        <v>0</v>
      </c>
      <c r="AC23" s="25">
        <f t="shared" si="5"/>
        <v>0</v>
      </c>
      <c r="AD23" s="25">
        <f t="shared" si="5"/>
        <v>0</v>
      </c>
      <c r="AE23" s="25">
        <f t="shared" si="5"/>
        <v>0</v>
      </c>
      <c r="AF23" s="25">
        <f t="shared" si="5"/>
        <v>0</v>
      </c>
      <c r="AG23" s="25">
        <f t="shared" si="5"/>
        <v>0</v>
      </c>
      <c r="AH23" s="25">
        <f t="shared" si="5"/>
        <v>0</v>
      </c>
      <c r="AI23" s="26">
        <f t="shared" si="5"/>
        <v>0</v>
      </c>
    </row>
    <row r="24" spans="1:35" ht="17.25" customHeight="1">
      <c r="A24" s="33" t="s">
        <v>29</v>
      </c>
      <c r="B24" s="169" t="s">
        <v>30</v>
      </c>
      <c r="C24" s="170"/>
      <c r="D24" s="170"/>
      <c r="E24" s="117">
        <v>3282758.66</v>
      </c>
      <c r="F24" s="95">
        <v>1400443.32</v>
      </c>
      <c r="G24" s="95">
        <v>1157216.01</v>
      </c>
      <c r="H24" s="95">
        <v>1963000</v>
      </c>
      <c r="I24" s="95">
        <v>1360000</v>
      </c>
      <c r="J24" s="95">
        <v>1279515.26</v>
      </c>
      <c r="K24" s="95">
        <v>1138724.11</v>
      </c>
      <c r="L24" s="95">
        <v>1124026.25</v>
      </c>
      <c r="M24" s="95">
        <v>1257551.86</v>
      </c>
      <c r="N24" s="98">
        <v>1184996.86</v>
      </c>
      <c r="O24" s="95">
        <v>2139631.07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2" t="s">
        <v>3</v>
      </c>
      <c r="B25" s="4"/>
      <c r="C25" s="168" t="s">
        <v>31</v>
      </c>
      <c r="D25" s="168"/>
      <c r="E25" s="118" t="s">
        <v>69</v>
      </c>
      <c r="F25" s="94">
        <v>308438.55</v>
      </c>
      <c r="G25" s="94">
        <v>712960</v>
      </c>
      <c r="H25" s="94">
        <v>1567000</v>
      </c>
      <c r="I25" s="94">
        <v>690000</v>
      </c>
      <c r="J25" s="94">
        <v>445500</v>
      </c>
      <c r="K25" s="94">
        <v>700000</v>
      </c>
      <c r="L25" s="94">
        <v>0</v>
      </c>
      <c r="M25" s="94">
        <v>0</v>
      </c>
      <c r="N25" s="94">
        <v>0</v>
      </c>
      <c r="O25" s="94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3" t="s">
        <v>32</v>
      </c>
      <c r="B26" s="137" t="s">
        <v>33</v>
      </c>
      <c r="C26" s="138"/>
      <c r="D26" s="138"/>
      <c r="E26" s="117">
        <v>1900000</v>
      </c>
      <c r="F26" s="95">
        <v>1500000</v>
      </c>
      <c r="G26" s="95">
        <v>300000</v>
      </c>
      <c r="H26" s="95">
        <v>1910816</v>
      </c>
      <c r="I26" s="95">
        <v>486701.7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5" t="s">
        <v>34</v>
      </c>
      <c r="B27" s="177" t="s">
        <v>52</v>
      </c>
      <c r="C27" s="178"/>
      <c r="D27" s="178"/>
      <c r="E27" s="124">
        <f>E23-E24+E26</f>
        <v>302073.9999999986</v>
      </c>
      <c r="F27" s="99">
        <f aca="true" t="shared" si="6" ref="F27:AI27">F23-F24+F26</f>
        <v>929513.9399999983</v>
      </c>
      <c r="G27" s="99">
        <f t="shared" si="6"/>
        <v>1306692.1399999994</v>
      </c>
      <c r="H27" s="99">
        <f t="shared" si="6"/>
        <v>0</v>
      </c>
      <c r="I27" s="99">
        <f t="shared" si="6"/>
        <v>7.566995918750763E-10</v>
      </c>
      <c r="J27" s="99">
        <f t="shared" si="6"/>
        <v>2.0002713426947594E-05</v>
      </c>
      <c r="K27" s="99">
        <f t="shared" si="6"/>
        <v>-0.0004589415621012449</v>
      </c>
      <c r="L27" s="99">
        <f t="shared" si="6"/>
        <v>0.004368647933006287</v>
      </c>
      <c r="M27" s="99">
        <f t="shared" si="6"/>
        <v>-0.0009732663165777922</v>
      </c>
      <c r="N27" s="99">
        <f t="shared" si="6"/>
        <v>0.004495992558076978</v>
      </c>
      <c r="O27" s="99">
        <f t="shared" si="6"/>
        <v>-0.0002627568319439888</v>
      </c>
      <c r="P27" s="30" t="e">
        <f t="shared" si="6"/>
        <v>#REF!</v>
      </c>
      <c r="Q27" s="30">
        <f t="shared" si="6"/>
        <v>0</v>
      </c>
      <c r="R27" s="30">
        <f t="shared" si="6"/>
        <v>0</v>
      </c>
      <c r="S27" s="30">
        <f t="shared" si="6"/>
        <v>0</v>
      </c>
      <c r="T27" s="30">
        <f t="shared" si="6"/>
        <v>0</v>
      </c>
      <c r="U27" s="30">
        <f t="shared" si="6"/>
        <v>0</v>
      </c>
      <c r="V27" s="30">
        <f t="shared" si="6"/>
        <v>0</v>
      </c>
      <c r="W27" s="30">
        <f t="shared" si="6"/>
        <v>0</v>
      </c>
      <c r="X27" s="30">
        <f t="shared" si="6"/>
        <v>0</v>
      </c>
      <c r="Y27" s="30">
        <f t="shared" si="6"/>
        <v>0</v>
      </c>
      <c r="Z27" s="30">
        <f t="shared" si="6"/>
        <v>0</v>
      </c>
      <c r="AA27" s="30">
        <f t="shared" si="6"/>
        <v>0</v>
      </c>
      <c r="AB27" s="30">
        <f t="shared" si="6"/>
        <v>0</v>
      </c>
      <c r="AC27" s="30">
        <f t="shared" si="6"/>
        <v>0</v>
      </c>
      <c r="AD27" s="30">
        <f t="shared" si="6"/>
        <v>0</v>
      </c>
      <c r="AE27" s="30">
        <f t="shared" si="6"/>
        <v>0</v>
      </c>
      <c r="AF27" s="30">
        <f t="shared" si="6"/>
        <v>0</v>
      </c>
      <c r="AG27" s="30">
        <f t="shared" si="6"/>
        <v>0</v>
      </c>
      <c r="AH27" s="30">
        <f t="shared" si="6"/>
        <v>0</v>
      </c>
      <c r="AI27" s="31">
        <f t="shared" si="6"/>
        <v>0</v>
      </c>
    </row>
    <row r="28" spans="1:35" ht="19.5" customHeight="1">
      <c r="A28" s="36" t="s">
        <v>35</v>
      </c>
      <c r="B28" s="184" t="s">
        <v>39</v>
      </c>
      <c r="C28" s="185"/>
      <c r="D28" s="185"/>
      <c r="E28" s="121">
        <v>6131413.64</v>
      </c>
      <c r="F28" s="105">
        <v>6389154.2</v>
      </c>
      <c r="G28" s="100">
        <f>F28-G20+G26-210000</f>
        <v>5429894.2</v>
      </c>
      <c r="H28" s="100">
        <f aca="true" t="shared" si="7" ref="H28:O28">G28-H20+H26</f>
        <v>6206715.2</v>
      </c>
      <c r="I28" s="100">
        <f t="shared" si="7"/>
        <v>5999416.9</v>
      </c>
      <c r="J28" s="100">
        <f t="shared" si="7"/>
        <v>5173416.9</v>
      </c>
      <c r="K28" s="100">
        <f t="shared" si="7"/>
        <v>4123416.9000000004</v>
      </c>
      <c r="L28" s="100">
        <f t="shared" si="7"/>
        <v>2973416.9000000004</v>
      </c>
      <c r="M28" s="100">
        <f t="shared" si="7"/>
        <v>1849495.9000000004</v>
      </c>
      <c r="N28" s="100">
        <f t="shared" si="7"/>
        <v>493376.9000000004</v>
      </c>
      <c r="O28" s="100">
        <f t="shared" si="7"/>
        <v>3.4924596548080444E-10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2" t="s">
        <v>3</v>
      </c>
      <c r="B29" s="4"/>
      <c r="C29" s="149" t="s">
        <v>40</v>
      </c>
      <c r="D29" s="149"/>
      <c r="E29" s="116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2" t="s">
        <v>5</v>
      </c>
      <c r="B30" s="4"/>
      <c r="C30" s="149" t="s">
        <v>41</v>
      </c>
      <c r="D30" s="149"/>
      <c r="E30" s="116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3" t="s">
        <v>36</v>
      </c>
      <c r="B31" s="137" t="s">
        <v>42</v>
      </c>
      <c r="C31" s="138"/>
      <c r="D31" s="138"/>
      <c r="E31" s="117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58.5" customHeight="1">
      <c r="A32" s="33" t="s">
        <v>37</v>
      </c>
      <c r="B32" s="150" t="s">
        <v>68</v>
      </c>
      <c r="C32" s="151"/>
      <c r="D32" s="151"/>
      <c r="E32" s="111">
        <f>+(E19+E11)/E4</f>
        <v>0.07274083418911453</v>
      </c>
      <c r="F32" s="111">
        <f aca="true" t="shared" si="8" ref="F32:AI32">+(F19+F11)/F4</f>
        <v>0.09042896793573078</v>
      </c>
      <c r="G32" s="111">
        <f t="shared" si="8"/>
        <v>0.07289827695056805</v>
      </c>
      <c r="H32" s="111">
        <f>+(H19+H11)/H4</f>
        <v>0.07604796947045801</v>
      </c>
      <c r="I32" s="111">
        <f t="shared" si="8"/>
        <v>0.050343097103601485</v>
      </c>
      <c r="J32" s="111">
        <f t="shared" si="8"/>
        <v>0.05204796407623834</v>
      </c>
      <c r="K32" s="111">
        <f t="shared" si="8"/>
        <v>0.05928103009034895</v>
      </c>
      <c r="L32" s="111">
        <f t="shared" si="8"/>
        <v>0.06013555458201556</v>
      </c>
      <c r="M32" s="111">
        <f t="shared" si="8"/>
        <v>0.055543223702644896</v>
      </c>
      <c r="N32" s="111">
        <f t="shared" si="8"/>
        <v>0.05955785002131168</v>
      </c>
      <c r="O32" s="111">
        <f t="shared" si="8"/>
        <v>0.023659049549527862</v>
      </c>
      <c r="P32" s="8" t="e">
        <f t="shared" si="8"/>
        <v>#REF!</v>
      </c>
      <c r="Q32" s="8" t="e">
        <f t="shared" si="8"/>
        <v>#DIV/0!</v>
      </c>
      <c r="R32" s="8" t="e">
        <f t="shared" si="8"/>
        <v>#DIV/0!</v>
      </c>
      <c r="S32" s="8" t="e">
        <f t="shared" si="8"/>
        <v>#DIV/0!</v>
      </c>
      <c r="T32" s="8" t="e">
        <f t="shared" si="8"/>
        <v>#DIV/0!</v>
      </c>
      <c r="U32" s="8" t="e">
        <f t="shared" si="8"/>
        <v>#DIV/0!</v>
      </c>
      <c r="V32" s="8" t="e">
        <f t="shared" si="8"/>
        <v>#DIV/0!</v>
      </c>
      <c r="W32" s="8" t="e">
        <f t="shared" si="8"/>
        <v>#DIV/0!</v>
      </c>
      <c r="X32" s="8" t="e">
        <f t="shared" si="8"/>
        <v>#DIV/0!</v>
      </c>
      <c r="Y32" s="8" t="e">
        <f t="shared" si="8"/>
        <v>#DIV/0!</v>
      </c>
      <c r="Z32" s="8" t="e">
        <f t="shared" si="8"/>
        <v>#DIV/0!</v>
      </c>
      <c r="AA32" s="8" t="e">
        <f t="shared" si="8"/>
        <v>#DIV/0!</v>
      </c>
      <c r="AB32" s="8" t="e">
        <f t="shared" si="8"/>
        <v>#DIV/0!</v>
      </c>
      <c r="AC32" s="8" t="e">
        <f t="shared" si="8"/>
        <v>#DIV/0!</v>
      </c>
      <c r="AD32" s="8" t="e">
        <f t="shared" si="8"/>
        <v>#DIV/0!</v>
      </c>
      <c r="AE32" s="8" t="e">
        <f t="shared" si="8"/>
        <v>#DIV/0!</v>
      </c>
      <c r="AF32" s="8" t="e">
        <f t="shared" si="8"/>
        <v>#DIV/0!</v>
      </c>
      <c r="AG32" s="8" t="e">
        <f t="shared" si="8"/>
        <v>#DIV/0!</v>
      </c>
      <c r="AH32" s="8" t="e">
        <f t="shared" si="8"/>
        <v>#DIV/0!</v>
      </c>
      <c r="AI32" s="18" t="e">
        <f t="shared" si="8"/>
        <v>#DIV/0!</v>
      </c>
    </row>
    <row r="33" spans="1:35" ht="33.75" customHeight="1">
      <c r="A33" s="33" t="s">
        <v>133</v>
      </c>
      <c r="B33" s="137" t="s">
        <v>132</v>
      </c>
      <c r="C33" s="138"/>
      <c r="D33" s="138"/>
      <c r="E33" s="111">
        <f>+(E40+E7)/E4</f>
        <v>0.06262161415961841</v>
      </c>
      <c r="F33" s="111">
        <f aca="true" t="shared" si="9" ref="F33:AI33">+(F40+F7)/F4</f>
        <v>0.09141715474620603</v>
      </c>
      <c r="G33" s="111">
        <f t="shared" si="9"/>
        <v>0.0942190553324752</v>
      </c>
      <c r="H33" s="111">
        <f t="shared" si="9"/>
        <v>0.0490882319448816</v>
      </c>
      <c r="I33" s="111">
        <f t="shared" si="9"/>
        <v>0.07413061072231947</v>
      </c>
      <c r="J33" s="111">
        <f t="shared" si="9"/>
        <v>0.09679779900824872</v>
      </c>
      <c r="K33" s="111">
        <f t="shared" si="9"/>
        <v>0.09739712060255207</v>
      </c>
      <c r="L33" s="8">
        <f t="shared" si="9"/>
        <v>0.09838117261908075</v>
      </c>
      <c r="M33" s="8">
        <f t="shared" si="9"/>
        <v>0.09916230402752427</v>
      </c>
      <c r="N33" s="8">
        <f t="shared" si="9"/>
        <v>0.10183800728234287</v>
      </c>
      <c r="O33" s="8">
        <f t="shared" si="9"/>
        <v>0.10155985010246585</v>
      </c>
      <c r="P33" s="8" t="e">
        <f t="shared" si="9"/>
        <v>#REF!</v>
      </c>
      <c r="Q33" s="8" t="e">
        <f t="shared" si="9"/>
        <v>#DIV/0!</v>
      </c>
      <c r="R33" s="8" t="e">
        <f t="shared" si="9"/>
        <v>#DIV/0!</v>
      </c>
      <c r="S33" s="8" t="e">
        <f t="shared" si="9"/>
        <v>#DIV/0!</v>
      </c>
      <c r="T33" s="8" t="e">
        <f t="shared" si="9"/>
        <v>#DIV/0!</v>
      </c>
      <c r="U33" s="8" t="e">
        <f t="shared" si="9"/>
        <v>#DIV/0!</v>
      </c>
      <c r="V33" s="8" t="e">
        <f t="shared" si="9"/>
        <v>#DIV/0!</v>
      </c>
      <c r="W33" s="8" t="e">
        <f t="shared" si="9"/>
        <v>#DIV/0!</v>
      </c>
      <c r="X33" s="8" t="e">
        <f t="shared" si="9"/>
        <v>#DIV/0!</v>
      </c>
      <c r="Y33" s="8" t="e">
        <f t="shared" si="9"/>
        <v>#DIV/0!</v>
      </c>
      <c r="Z33" s="8" t="e">
        <f t="shared" si="9"/>
        <v>#DIV/0!</v>
      </c>
      <c r="AA33" s="8" t="e">
        <f t="shared" si="9"/>
        <v>#DIV/0!</v>
      </c>
      <c r="AB33" s="8" t="e">
        <f t="shared" si="9"/>
        <v>#DIV/0!</v>
      </c>
      <c r="AC33" s="8" t="e">
        <f t="shared" si="9"/>
        <v>#DIV/0!</v>
      </c>
      <c r="AD33" s="8" t="e">
        <f t="shared" si="9"/>
        <v>#DIV/0!</v>
      </c>
      <c r="AE33" s="8" t="e">
        <f t="shared" si="9"/>
        <v>#DIV/0!</v>
      </c>
      <c r="AF33" s="8" t="e">
        <f t="shared" si="9"/>
        <v>#DIV/0!</v>
      </c>
      <c r="AG33" s="8" t="e">
        <f t="shared" si="9"/>
        <v>#DIV/0!</v>
      </c>
      <c r="AH33" s="8" t="e">
        <f t="shared" si="9"/>
        <v>#DIV/0!</v>
      </c>
      <c r="AI33" s="18" t="e">
        <f t="shared" si="9"/>
        <v>#DIV/0!</v>
      </c>
    </row>
    <row r="34" spans="1:35" ht="27" customHeight="1">
      <c r="A34" s="33" t="s">
        <v>3</v>
      </c>
      <c r="B34" s="137" t="s">
        <v>129</v>
      </c>
      <c r="C34" s="138"/>
      <c r="D34" s="138"/>
      <c r="E34" s="123">
        <v>0.111</v>
      </c>
      <c r="F34" s="123">
        <v>0.0799</v>
      </c>
      <c r="G34" s="123">
        <v>0.0797</v>
      </c>
      <c r="H34" s="123">
        <f>+(E33+F33+G33)/3</f>
        <v>0.0827526080794332</v>
      </c>
      <c r="I34" s="111">
        <f aca="true" t="shared" si="10" ref="I34:AH34">+(F33+G33+H33)/3</f>
        <v>0.07824148067452094</v>
      </c>
      <c r="J34" s="111">
        <f t="shared" si="10"/>
        <v>0.07247929933322543</v>
      </c>
      <c r="K34" s="111">
        <f t="shared" si="10"/>
        <v>0.07333888055848327</v>
      </c>
      <c r="L34" s="111">
        <f t="shared" si="10"/>
        <v>0.0894418434443734</v>
      </c>
      <c r="M34" s="8">
        <f t="shared" si="10"/>
        <v>0.0975253640766272</v>
      </c>
      <c r="N34" s="8">
        <f t="shared" si="10"/>
        <v>0.0983135324163857</v>
      </c>
      <c r="O34" s="8">
        <f t="shared" si="10"/>
        <v>0.09979382797631596</v>
      </c>
      <c r="P34" s="8"/>
      <c r="Q34" s="8" t="e">
        <f t="shared" si="10"/>
        <v>#REF!</v>
      </c>
      <c r="R34" s="8" t="e">
        <f t="shared" si="10"/>
        <v>#REF!</v>
      </c>
      <c r="S34" s="8" t="e">
        <f t="shared" si="10"/>
        <v>#REF!</v>
      </c>
      <c r="T34" s="8" t="e">
        <f t="shared" si="10"/>
        <v>#DIV/0!</v>
      </c>
      <c r="U34" s="8" t="e">
        <f t="shared" si="10"/>
        <v>#DIV/0!</v>
      </c>
      <c r="V34" s="8" t="e">
        <f t="shared" si="10"/>
        <v>#DIV/0!</v>
      </c>
      <c r="W34" s="8" t="e">
        <f t="shared" si="10"/>
        <v>#DIV/0!</v>
      </c>
      <c r="X34" s="8" t="e">
        <f t="shared" si="10"/>
        <v>#DIV/0!</v>
      </c>
      <c r="Y34" s="8" t="e">
        <f t="shared" si="10"/>
        <v>#DIV/0!</v>
      </c>
      <c r="Z34" s="8" t="e">
        <f t="shared" si="10"/>
        <v>#DIV/0!</v>
      </c>
      <c r="AA34" s="8" t="e">
        <f t="shared" si="10"/>
        <v>#DIV/0!</v>
      </c>
      <c r="AB34" s="8" t="e">
        <f t="shared" si="10"/>
        <v>#DIV/0!</v>
      </c>
      <c r="AC34" s="8" t="e">
        <f t="shared" si="10"/>
        <v>#DIV/0!</v>
      </c>
      <c r="AD34" s="8" t="e">
        <f t="shared" si="10"/>
        <v>#DIV/0!</v>
      </c>
      <c r="AE34" s="8" t="e">
        <f t="shared" si="10"/>
        <v>#DIV/0!</v>
      </c>
      <c r="AF34" s="8" t="e">
        <f t="shared" si="10"/>
        <v>#DIV/0!</v>
      </c>
      <c r="AG34" s="8" t="e">
        <f t="shared" si="10"/>
        <v>#DIV/0!</v>
      </c>
      <c r="AH34" s="8" t="e">
        <f t="shared" si="10"/>
        <v>#DIV/0!</v>
      </c>
      <c r="AI34" s="18" t="e">
        <f>+(#REF!+#REF!+#REF!)/3</f>
        <v>#REF!</v>
      </c>
    </row>
    <row r="35" spans="1:35" ht="28.5" customHeight="1">
      <c r="A35" s="33" t="s">
        <v>38</v>
      </c>
      <c r="B35" s="137" t="s">
        <v>43</v>
      </c>
      <c r="C35" s="138"/>
      <c r="D35" s="138"/>
      <c r="E35" s="112" t="str">
        <f>IF(E32&lt;=E34,"Spełnia  art. 243","Nie spełnia art. 243")</f>
        <v>Spełnia  art. 243</v>
      </c>
      <c r="F35" s="101" t="str">
        <f>IF(F32&lt;=F34,"Spełnia  art. 243","Nie spełnia art. 243")</f>
        <v>Nie spełnia art. 243</v>
      </c>
      <c r="G35" s="101" t="str">
        <f>IF(G32&lt;=G34,"Spełnia  art. 243","Nie spełnia art. 243")</f>
        <v>Spełnia  art. 243</v>
      </c>
      <c r="H35" s="101" t="str">
        <f>IF(H32&lt;=H34,"Spełnia  art. 243","Nie spełnia art. 243")</f>
        <v>Spełnia  art. 243</v>
      </c>
      <c r="I35" s="101" t="str">
        <f>IF(I32&lt;=I34,"Spełnia  art. 243","Nie spełnia art. 243")</f>
        <v>Spełnia  art. 243</v>
      </c>
      <c r="J35" s="101" t="str">
        <f aca="true" t="shared" si="11" ref="J35:AI35">IF(J32&lt;=J34,"Spełnia  art. 243","Nie spełnia art. 243")</f>
        <v>Spełnia  art. 243</v>
      </c>
      <c r="K35" s="101" t="str">
        <f t="shared" si="11"/>
        <v>Spełnia  art. 243</v>
      </c>
      <c r="L35" s="101" t="str">
        <f t="shared" si="11"/>
        <v>Spełnia  art. 243</v>
      </c>
      <c r="M35" s="101" t="str">
        <f t="shared" si="11"/>
        <v>Spełnia  art. 243</v>
      </c>
      <c r="N35" s="101" t="str">
        <f t="shared" si="11"/>
        <v>Spełnia  art. 243</v>
      </c>
      <c r="O35" s="101" t="str">
        <f t="shared" si="11"/>
        <v>Spełnia  art. 243</v>
      </c>
      <c r="P35" s="9" t="e">
        <f t="shared" si="11"/>
        <v>#REF!</v>
      </c>
      <c r="Q35" s="9" t="e">
        <f t="shared" si="11"/>
        <v>#DIV/0!</v>
      </c>
      <c r="R35" s="9" t="e">
        <f t="shared" si="11"/>
        <v>#DIV/0!</v>
      </c>
      <c r="S35" s="9" t="e">
        <f t="shared" si="11"/>
        <v>#DIV/0!</v>
      </c>
      <c r="T35" s="9" t="e">
        <f t="shared" si="11"/>
        <v>#DIV/0!</v>
      </c>
      <c r="U35" s="9" t="e">
        <f t="shared" si="11"/>
        <v>#DIV/0!</v>
      </c>
      <c r="V35" s="9" t="e">
        <f t="shared" si="11"/>
        <v>#DIV/0!</v>
      </c>
      <c r="W35" s="9" t="e">
        <f t="shared" si="11"/>
        <v>#DIV/0!</v>
      </c>
      <c r="X35" s="9" t="e">
        <f t="shared" si="11"/>
        <v>#DIV/0!</v>
      </c>
      <c r="Y35" s="9" t="e">
        <f t="shared" si="11"/>
        <v>#DIV/0!</v>
      </c>
      <c r="Z35" s="9" t="e">
        <f t="shared" si="11"/>
        <v>#DIV/0!</v>
      </c>
      <c r="AA35" s="9" t="e">
        <f t="shared" si="11"/>
        <v>#DIV/0!</v>
      </c>
      <c r="AB35" s="9" t="e">
        <f t="shared" si="11"/>
        <v>#DIV/0!</v>
      </c>
      <c r="AC35" s="9" t="e">
        <f t="shared" si="11"/>
        <v>#DIV/0!</v>
      </c>
      <c r="AD35" s="9" t="e">
        <f t="shared" si="11"/>
        <v>#DIV/0!</v>
      </c>
      <c r="AE35" s="9" t="e">
        <f t="shared" si="11"/>
        <v>#DIV/0!</v>
      </c>
      <c r="AF35" s="9" t="e">
        <f t="shared" si="11"/>
        <v>#DIV/0!</v>
      </c>
      <c r="AG35" s="9" t="e">
        <f t="shared" si="11"/>
        <v>#DIV/0!</v>
      </c>
      <c r="AH35" s="9" t="e">
        <f t="shared" si="11"/>
        <v>#DIV/0!</v>
      </c>
      <c r="AI35" s="19" t="e">
        <f t="shared" si="11"/>
        <v>#DIV/0!</v>
      </c>
    </row>
    <row r="36" spans="1:35" ht="39" customHeight="1">
      <c r="A36" s="33" t="s">
        <v>44</v>
      </c>
      <c r="B36" s="137" t="s">
        <v>56</v>
      </c>
      <c r="C36" s="138"/>
      <c r="D36" s="138"/>
      <c r="E36" s="111">
        <f>+(E19+E11-E12-E30)/E4</f>
        <v>0.07274083418911453</v>
      </c>
      <c r="F36" s="8">
        <f>+(F19+F11-F12-F30)/F4</f>
        <v>0.09042896793573078</v>
      </c>
      <c r="G36" s="8">
        <f>+(G19+G11-G12-G30)/G4</f>
        <v>0.07289827695056805</v>
      </c>
      <c r="H36" s="8">
        <f>+(H19+H11-H12-H30)/H4</f>
        <v>0.07604796947045801</v>
      </c>
      <c r="I36" s="8">
        <f aca="true" t="shared" si="12" ref="I36:O36">+(I19+I11-I12-I30)/I4</f>
        <v>0.050343097103601485</v>
      </c>
      <c r="J36" s="8">
        <f t="shared" si="12"/>
        <v>0.05204796407623834</v>
      </c>
      <c r="K36" s="8">
        <f t="shared" si="12"/>
        <v>0.05928103009034895</v>
      </c>
      <c r="L36" s="8">
        <f t="shared" si="12"/>
        <v>0.06013555458201556</v>
      </c>
      <c r="M36" s="8">
        <f t="shared" si="12"/>
        <v>0.055543223702644896</v>
      </c>
      <c r="N36" s="8">
        <f t="shared" si="12"/>
        <v>0.05955785002131168</v>
      </c>
      <c r="O36" s="8">
        <f t="shared" si="12"/>
        <v>0.023659049549527862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37" t="s">
        <v>45</v>
      </c>
      <c r="B37" s="175" t="s">
        <v>57</v>
      </c>
      <c r="C37" s="176"/>
      <c r="D37" s="176"/>
      <c r="E37" s="27">
        <f aca="true" t="shared" si="13" ref="E37:AI37">+(E28-E29)/E4</f>
        <v>0.3526860573126246</v>
      </c>
      <c r="F37" s="122">
        <f t="shared" si="13"/>
        <v>0.36214720024439456</v>
      </c>
      <c r="G37" s="122">
        <f t="shared" si="13"/>
        <v>0.2784367704606153</v>
      </c>
      <c r="H37" s="122">
        <f t="shared" si="13"/>
        <v>0.3076985831384247</v>
      </c>
      <c r="I37" s="122">
        <f t="shared" si="13"/>
        <v>0.2893000264000841</v>
      </c>
      <c r="J37" s="122">
        <f t="shared" si="13"/>
        <v>0.24127761376577447</v>
      </c>
      <c r="K37" s="122">
        <f t="shared" si="13"/>
        <v>0.18518212221511623</v>
      </c>
      <c r="L37" s="122">
        <f t="shared" si="13"/>
        <v>0.12863890236333636</v>
      </c>
      <c r="M37" s="122">
        <f t="shared" si="13"/>
        <v>0.07701128066116703</v>
      </c>
      <c r="N37" s="27">
        <f t="shared" si="13"/>
        <v>0.01977262077544242</v>
      </c>
      <c r="O37" s="27">
        <f t="shared" si="13"/>
        <v>1.3471044642018714E-17</v>
      </c>
      <c r="P37" s="27" t="e">
        <f t="shared" si="13"/>
        <v>#REF!</v>
      </c>
      <c r="Q37" s="27" t="e">
        <f t="shared" si="13"/>
        <v>#DIV/0!</v>
      </c>
      <c r="R37" s="27" t="e">
        <f t="shared" si="13"/>
        <v>#DIV/0!</v>
      </c>
      <c r="S37" s="27" t="e">
        <f t="shared" si="13"/>
        <v>#DIV/0!</v>
      </c>
      <c r="T37" s="27" t="e">
        <f t="shared" si="13"/>
        <v>#DIV/0!</v>
      </c>
      <c r="U37" s="27" t="e">
        <f t="shared" si="13"/>
        <v>#DIV/0!</v>
      </c>
      <c r="V37" s="27" t="e">
        <f t="shared" si="13"/>
        <v>#DIV/0!</v>
      </c>
      <c r="W37" s="27" t="e">
        <f t="shared" si="13"/>
        <v>#DIV/0!</v>
      </c>
      <c r="X37" s="27" t="e">
        <f t="shared" si="13"/>
        <v>#DIV/0!</v>
      </c>
      <c r="Y37" s="27" t="e">
        <f t="shared" si="13"/>
        <v>#DIV/0!</v>
      </c>
      <c r="Z37" s="27" t="e">
        <f t="shared" si="13"/>
        <v>#DIV/0!</v>
      </c>
      <c r="AA37" s="27" t="e">
        <f t="shared" si="13"/>
        <v>#DIV/0!</v>
      </c>
      <c r="AB37" s="27" t="e">
        <f t="shared" si="13"/>
        <v>#DIV/0!</v>
      </c>
      <c r="AC37" s="27" t="e">
        <f t="shared" si="13"/>
        <v>#DIV/0!</v>
      </c>
      <c r="AD37" s="27" t="e">
        <f t="shared" si="13"/>
        <v>#DIV/0!</v>
      </c>
      <c r="AE37" s="27" t="e">
        <f t="shared" si="13"/>
        <v>#DIV/0!</v>
      </c>
      <c r="AF37" s="27" t="e">
        <f t="shared" si="13"/>
        <v>#DIV/0!</v>
      </c>
      <c r="AG37" s="27" t="e">
        <f t="shared" si="13"/>
        <v>#DIV/0!</v>
      </c>
      <c r="AH37" s="27" t="e">
        <f t="shared" si="13"/>
        <v>#DIV/0!</v>
      </c>
      <c r="AI37" s="28" t="e">
        <f t="shared" si="13"/>
        <v>#DIV/0!</v>
      </c>
    </row>
    <row r="38" spans="1:35" ht="20.25" customHeight="1">
      <c r="A38" s="49" t="s">
        <v>46</v>
      </c>
      <c r="B38" s="173" t="s">
        <v>84</v>
      </c>
      <c r="C38" s="174"/>
      <c r="D38" s="174"/>
      <c r="E38" s="129">
        <f>+E5</f>
        <v>16382877.29</v>
      </c>
      <c r="F38" s="103">
        <f aca="true" t="shared" si="14" ref="F38:AI38">+F5</f>
        <v>17470618.27</v>
      </c>
      <c r="G38" s="103">
        <f>+G5</f>
        <v>19055099.62</v>
      </c>
      <c r="H38" s="103">
        <f t="shared" si="14"/>
        <v>19930413</v>
      </c>
      <c r="I38" s="103">
        <f t="shared" si="14"/>
        <v>20707699.11</v>
      </c>
      <c r="J38" s="103">
        <f t="shared" si="14"/>
        <v>21411760.87974</v>
      </c>
      <c r="K38" s="103">
        <f t="shared" si="14"/>
        <v>22246819.554049857</v>
      </c>
      <c r="L38" s="103">
        <f t="shared" si="14"/>
        <v>23114445.5166578</v>
      </c>
      <c r="M38" s="103">
        <f t="shared" si="14"/>
        <v>24015908.89180745</v>
      </c>
      <c r="N38" s="103">
        <f t="shared" si="14"/>
        <v>24952529.33858794</v>
      </c>
      <c r="O38" s="103">
        <f t="shared" si="14"/>
        <v>25925677.98279287</v>
      </c>
      <c r="P38" s="50" t="e">
        <f>+#REF!</f>
        <v>#REF!</v>
      </c>
      <c r="Q38" s="50">
        <f t="shared" si="14"/>
        <v>0</v>
      </c>
      <c r="R38" s="50">
        <f t="shared" si="14"/>
        <v>0</v>
      </c>
      <c r="S38" s="50">
        <f t="shared" si="14"/>
        <v>0</v>
      </c>
      <c r="T38" s="50">
        <f t="shared" si="14"/>
        <v>0</v>
      </c>
      <c r="U38" s="50">
        <f t="shared" si="14"/>
        <v>0</v>
      </c>
      <c r="V38" s="50">
        <f t="shared" si="14"/>
        <v>0</v>
      </c>
      <c r="W38" s="50">
        <f t="shared" si="14"/>
        <v>0</v>
      </c>
      <c r="X38" s="50">
        <f t="shared" si="14"/>
        <v>0</v>
      </c>
      <c r="Y38" s="50">
        <f t="shared" si="14"/>
        <v>0</v>
      </c>
      <c r="Z38" s="50">
        <f t="shared" si="14"/>
        <v>0</v>
      </c>
      <c r="AA38" s="50">
        <f t="shared" si="14"/>
        <v>0</v>
      </c>
      <c r="AB38" s="50">
        <f t="shared" si="14"/>
        <v>0</v>
      </c>
      <c r="AC38" s="50">
        <f t="shared" si="14"/>
        <v>0</v>
      </c>
      <c r="AD38" s="50">
        <f t="shared" si="14"/>
        <v>0</v>
      </c>
      <c r="AE38" s="50">
        <f t="shared" si="14"/>
        <v>0</v>
      </c>
      <c r="AF38" s="50">
        <f t="shared" si="14"/>
        <v>0</v>
      </c>
      <c r="AG38" s="50">
        <f t="shared" si="14"/>
        <v>0</v>
      </c>
      <c r="AH38" s="50">
        <f t="shared" si="14"/>
        <v>0</v>
      </c>
      <c r="AI38" s="51">
        <f t="shared" si="14"/>
        <v>0</v>
      </c>
    </row>
    <row r="39" spans="1:35" ht="23.25" customHeight="1">
      <c r="A39" s="52" t="s">
        <v>47</v>
      </c>
      <c r="B39" s="139" t="s">
        <v>85</v>
      </c>
      <c r="C39" s="139"/>
      <c r="D39" s="140"/>
      <c r="E39" s="94">
        <f>+E8+E21</f>
        <v>15346594.47</v>
      </c>
      <c r="F39" s="93">
        <f aca="true" t="shared" si="15" ref="F39:AI39">+F8+F21</f>
        <v>15872280.15</v>
      </c>
      <c r="G39" s="93">
        <f t="shared" si="15"/>
        <v>17217700.41</v>
      </c>
      <c r="H39" s="93">
        <f t="shared" si="15"/>
        <v>18985234</v>
      </c>
      <c r="I39" s="93">
        <f t="shared" si="15"/>
        <v>19170400.81</v>
      </c>
      <c r="J39" s="93">
        <f t="shared" si="15"/>
        <v>19336245.619719997</v>
      </c>
      <c r="K39" s="93">
        <f t="shared" si="15"/>
        <v>20078095.4445088</v>
      </c>
      <c r="L39" s="93">
        <f t="shared" si="15"/>
        <v>20840419.26228915</v>
      </c>
      <c r="M39" s="93">
        <f t="shared" si="15"/>
        <v>21634436.032780718</v>
      </c>
      <c r="N39" s="93">
        <f t="shared" si="15"/>
        <v>22411413.474091947</v>
      </c>
      <c r="O39" s="93">
        <f t="shared" si="15"/>
        <v>23292670.013055626</v>
      </c>
      <c r="P39" s="1">
        <f t="shared" si="15"/>
        <v>0</v>
      </c>
      <c r="Q39" s="1">
        <f t="shared" si="15"/>
        <v>0</v>
      </c>
      <c r="R39" s="1">
        <f t="shared" si="15"/>
        <v>0</v>
      </c>
      <c r="S39" s="1">
        <f t="shared" si="15"/>
        <v>0</v>
      </c>
      <c r="T39" s="1">
        <f t="shared" si="15"/>
        <v>0</v>
      </c>
      <c r="U39" s="1">
        <f t="shared" si="15"/>
        <v>0</v>
      </c>
      <c r="V39" s="1">
        <f t="shared" si="15"/>
        <v>0</v>
      </c>
      <c r="W39" s="1">
        <f t="shared" si="15"/>
        <v>0</v>
      </c>
      <c r="X39" s="1">
        <f t="shared" si="15"/>
        <v>0</v>
      </c>
      <c r="Y39" s="1">
        <f t="shared" si="15"/>
        <v>0</v>
      </c>
      <c r="Z39" s="1">
        <f t="shared" si="15"/>
        <v>0</v>
      </c>
      <c r="AA39" s="1">
        <f t="shared" si="15"/>
        <v>0</v>
      </c>
      <c r="AB39" s="1">
        <f t="shared" si="15"/>
        <v>0</v>
      </c>
      <c r="AC39" s="1">
        <f t="shared" si="15"/>
        <v>0</v>
      </c>
      <c r="AD39" s="1">
        <f t="shared" si="15"/>
        <v>0</v>
      </c>
      <c r="AE39" s="1">
        <f t="shared" si="15"/>
        <v>0</v>
      </c>
      <c r="AF39" s="1">
        <f t="shared" si="15"/>
        <v>0</v>
      </c>
      <c r="AG39" s="1">
        <f t="shared" si="15"/>
        <v>0</v>
      </c>
      <c r="AH39" s="1">
        <f t="shared" si="15"/>
        <v>0</v>
      </c>
      <c r="AI39" s="14">
        <f t="shared" si="15"/>
        <v>0</v>
      </c>
    </row>
    <row r="40" spans="1:35" ht="23.25" customHeight="1">
      <c r="A40" s="38" t="s">
        <v>48</v>
      </c>
      <c r="B40" s="147" t="s">
        <v>128</v>
      </c>
      <c r="C40" s="147"/>
      <c r="D40" s="148"/>
      <c r="E40" s="97">
        <f>+E38-E39</f>
        <v>1036282.8199999984</v>
      </c>
      <c r="F40" s="96">
        <f aca="true" t="shared" si="16" ref="F40:AI40">+F38-F39</f>
        <v>1598338.1199999992</v>
      </c>
      <c r="G40" s="96">
        <f t="shared" si="16"/>
        <v>1837399.210000001</v>
      </c>
      <c r="H40" s="96">
        <f t="shared" si="16"/>
        <v>945179</v>
      </c>
      <c r="I40" s="96">
        <f t="shared" si="16"/>
        <v>1537298.3000000007</v>
      </c>
      <c r="J40" s="96">
        <f t="shared" si="16"/>
        <v>2075515.2600200027</v>
      </c>
      <c r="K40" s="96">
        <f t="shared" si="16"/>
        <v>2168724.1095410585</v>
      </c>
      <c r="L40" s="96">
        <f t="shared" si="16"/>
        <v>2274026.254368648</v>
      </c>
      <c r="M40" s="96">
        <f t="shared" si="16"/>
        <v>2381472.859026734</v>
      </c>
      <c r="N40" s="96">
        <f t="shared" si="16"/>
        <v>2541115.8644959927</v>
      </c>
      <c r="O40" s="96">
        <f t="shared" si="16"/>
        <v>2633007.969737243</v>
      </c>
      <c r="P40" s="25" t="e">
        <f t="shared" si="16"/>
        <v>#REF!</v>
      </c>
      <c r="Q40" s="25">
        <f t="shared" si="16"/>
        <v>0</v>
      </c>
      <c r="R40" s="25">
        <f t="shared" si="16"/>
        <v>0</v>
      </c>
      <c r="S40" s="25">
        <f t="shared" si="16"/>
        <v>0</v>
      </c>
      <c r="T40" s="25">
        <f t="shared" si="16"/>
        <v>0</v>
      </c>
      <c r="U40" s="25">
        <f t="shared" si="16"/>
        <v>0</v>
      </c>
      <c r="V40" s="25">
        <f t="shared" si="16"/>
        <v>0</v>
      </c>
      <c r="W40" s="25">
        <f t="shared" si="16"/>
        <v>0</v>
      </c>
      <c r="X40" s="25">
        <f t="shared" si="16"/>
        <v>0</v>
      </c>
      <c r="Y40" s="25">
        <f t="shared" si="16"/>
        <v>0</v>
      </c>
      <c r="Z40" s="25">
        <f t="shared" si="16"/>
        <v>0</v>
      </c>
      <c r="AA40" s="25">
        <f t="shared" si="16"/>
        <v>0</v>
      </c>
      <c r="AB40" s="25">
        <f t="shared" si="16"/>
        <v>0</v>
      </c>
      <c r="AC40" s="25">
        <f t="shared" si="16"/>
        <v>0</v>
      </c>
      <c r="AD40" s="25">
        <f t="shared" si="16"/>
        <v>0</v>
      </c>
      <c r="AE40" s="25">
        <f t="shared" si="16"/>
        <v>0</v>
      </c>
      <c r="AF40" s="25">
        <f t="shared" si="16"/>
        <v>0</v>
      </c>
      <c r="AG40" s="25">
        <f t="shared" si="16"/>
        <v>0</v>
      </c>
      <c r="AH40" s="25">
        <f t="shared" si="16"/>
        <v>0</v>
      </c>
      <c r="AI40" s="26">
        <f t="shared" si="16"/>
        <v>0</v>
      </c>
    </row>
    <row r="41" spans="1:35" ht="40.5" customHeight="1">
      <c r="A41" s="52" t="s">
        <v>59</v>
      </c>
      <c r="B41" s="154" t="s">
        <v>58</v>
      </c>
      <c r="C41" s="154"/>
      <c r="D41" s="155"/>
      <c r="E41" s="94">
        <f aca="true" t="shared" si="17" ref="E41:AI41">+IF(E40&lt;0,IF(-E40&gt;E15,"brak środków",-E40),0)</f>
        <v>0</v>
      </c>
      <c r="F41" s="93">
        <f t="shared" si="17"/>
        <v>0</v>
      </c>
      <c r="G41" s="93">
        <f t="shared" si="17"/>
        <v>0</v>
      </c>
      <c r="H41" s="93">
        <f t="shared" si="17"/>
        <v>0</v>
      </c>
      <c r="I41" s="93">
        <f t="shared" si="17"/>
        <v>0</v>
      </c>
      <c r="J41" s="93">
        <f t="shared" si="17"/>
        <v>0</v>
      </c>
      <c r="K41" s="93">
        <f t="shared" si="17"/>
        <v>0</v>
      </c>
      <c r="L41" s="93">
        <f t="shared" si="17"/>
        <v>0</v>
      </c>
      <c r="M41" s="93">
        <f t="shared" si="17"/>
        <v>0</v>
      </c>
      <c r="N41" s="93">
        <f t="shared" si="17"/>
        <v>0</v>
      </c>
      <c r="O41" s="93">
        <f t="shared" si="17"/>
        <v>0</v>
      </c>
      <c r="P41" s="1" t="e">
        <f t="shared" si="17"/>
        <v>#REF!</v>
      </c>
      <c r="Q41" s="1">
        <f t="shared" si="17"/>
        <v>0</v>
      </c>
      <c r="R41" s="1">
        <f t="shared" si="17"/>
        <v>0</v>
      </c>
      <c r="S41" s="1">
        <f t="shared" si="17"/>
        <v>0</v>
      </c>
      <c r="T41" s="1">
        <f t="shared" si="17"/>
        <v>0</v>
      </c>
      <c r="U41" s="1">
        <f t="shared" si="17"/>
        <v>0</v>
      </c>
      <c r="V41" s="1">
        <f t="shared" si="17"/>
        <v>0</v>
      </c>
      <c r="W41" s="1">
        <f t="shared" si="17"/>
        <v>0</v>
      </c>
      <c r="X41" s="1">
        <f t="shared" si="17"/>
        <v>0</v>
      </c>
      <c r="Y41" s="1">
        <f t="shared" si="17"/>
        <v>0</v>
      </c>
      <c r="Z41" s="1">
        <f t="shared" si="17"/>
        <v>0</v>
      </c>
      <c r="AA41" s="1">
        <f t="shared" si="17"/>
        <v>0</v>
      </c>
      <c r="AB41" s="1">
        <f t="shared" si="17"/>
        <v>0</v>
      </c>
      <c r="AC41" s="1">
        <f t="shared" si="17"/>
        <v>0</v>
      </c>
      <c r="AD41" s="1">
        <f t="shared" si="17"/>
        <v>0</v>
      </c>
      <c r="AE41" s="1">
        <f t="shared" si="17"/>
        <v>0</v>
      </c>
      <c r="AF41" s="1">
        <f t="shared" si="17"/>
        <v>0</v>
      </c>
      <c r="AG41" s="1">
        <f t="shared" si="17"/>
        <v>0</v>
      </c>
      <c r="AH41" s="1">
        <f t="shared" si="17"/>
        <v>0</v>
      </c>
      <c r="AI41" s="14">
        <f t="shared" si="17"/>
        <v>0</v>
      </c>
    </row>
    <row r="42" spans="1:35" ht="20.25" customHeight="1">
      <c r="A42" s="52" t="s">
        <v>49</v>
      </c>
      <c r="B42" s="139" t="s">
        <v>86</v>
      </c>
      <c r="C42" s="139"/>
      <c r="D42" s="140"/>
      <c r="E42" s="94">
        <f>+E6</f>
        <v>1002027.82</v>
      </c>
      <c r="F42" s="93">
        <f aca="true" t="shared" si="18" ref="F42:AI42">+F6</f>
        <v>171805.02</v>
      </c>
      <c r="G42" s="93">
        <f t="shared" si="18"/>
        <v>446255</v>
      </c>
      <c r="H42" s="93">
        <f t="shared" si="18"/>
        <v>241000</v>
      </c>
      <c r="I42" s="93">
        <f t="shared" si="18"/>
        <v>30000</v>
      </c>
      <c r="J42" s="93">
        <f t="shared" si="18"/>
        <v>30000</v>
      </c>
      <c r="K42" s="93">
        <f t="shared" si="18"/>
        <v>20000</v>
      </c>
      <c r="L42" s="93">
        <f t="shared" si="18"/>
        <v>0</v>
      </c>
      <c r="M42" s="93">
        <f t="shared" si="18"/>
        <v>0</v>
      </c>
      <c r="N42" s="93">
        <f t="shared" si="18"/>
        <v>0</v>
      </c>
      <c r="O42" s="93">
        <f t="shared" si="18"/>
        <v>0</v>
      </c>
      <c r="P42" s="1">
        <f t="shared" si="18"/>
        <v>0</v>
      </c>
      <c r="Q42" s="1">
        <f t="shared" si="18"/>
        <v>0</v>
      </c>
      <c r="R42" s="1">
        <f t="shared" si="18"/>
        <v>0</v>
      </c>
      <c r="S42" s="1">
        <f t="shared" si="18"/>
        <v>0</v>
      </c>
      <c r="T42" s="1">
        <f t="shared" si="18"/>
        <v>0</v>
      </c>
      <c r="U42" s="1">
        <f t="shared" si="18"/>
        <v>0</v>
      </c>
      <c r="V42" s="1">
        <f t="shared" si="18"/>
        <v>0</v>
      </c>
      <c r="W42" s="1">
        <f t="shared" si="18"/>
        <v>0</v>
      </c>
      <c r="X42" s="1">
        <f t="shared" si="18"/>
        <v>0</v>
      </c>
      <c r="Y42" s="1">
        <f t="shared" si="18"/>
        <v>0</v>
      </c>
      <c r="Z42" s="1">
        <f t="shared" si="18"/>
        <v>0</v>
      </c>
      <c r="AA42" s="1">
        <f t="shared" si="18"/>
        <v>0</v>
      </c>
      <c r="AB42" s="1">
        <f t="shared" si="18"/>
        <v>0</v>
      </c>
      <c r="AC42" s="1">
        <f t="shared" si="18"/>
        <v>0</v>
      </c>
      <c r="AD42" s="1">
        <f t="shared" si="18"/>
        <v>0</v>
      </c>
      <c r="AE42" s="1">
        <f t="shared" si="18"/>
        <v>0</v>
      </c>
      <c r="AF42" s="1">
        <f t="shared" si="18"/>
        <v>0</v>
      </c>
      <c r="AG42" s="1">
        <f t="shared" si="18"/>
        <v>0</v>
      </c>
      <c r="AH42" s="1">
        <f t="shared" si="18"/>
        <v>0</v>
      </c>
      <c r="AI42" s="14">
        <f t="shared" si="18"/>
        <v>0</v>
      </c>
    </row>
    <row r="43" spans="1:35" ht="21.75" customHeight="1">
      <c r="A43" s="52" t="s">
        <v>50</v>
      </c>
      <c r="B43" s="139" t="s">
        <v>87</v>
      </c>
      <c r="C43" s="139"/>
      <c r="D43" s="140"/>
      <c r="E43" s="94">
        <f>+E24</f>
        <v>3282758.66</v>
      </c>
      <c r="F43" s="93">
        <f aca="true" t="shared" si="19" ref="F43:AI43">+F24</f>
        <v>1400443.32</v>
      </c>
      <c r="G43" s="93">
        <f t="shared" si="19"/>
        <v>1157216.01</v>
      </c>
      <c r="H43" s="93">
        <f t="shared" si="19"/>
        <v>1963000</v>
      </c>
      <c r="I43" s="93">
        <f t="shared" si="19"/>
        <v>1360000</v>
      </c>
      <c r="J43" s="93">
        <f t="shared" si="19"/>
        <v>1279515.26</v>
      </c>
      <c r="K43" s="93">
        <f t="shared" si="19"/>
        <v>1138724.11</v>
      </c>
      <c r="L43" s="93">
        <f t="shared" si="19"/>
        <v>1124026.25</v>
      </c>
      <c r="M43" s="93">
        <f t="shared" si="19"/>
        <v>1257551.86</v>
      </c>
      <c r="N43" s="93">
        <f t="shared" si="19"/>
        <v>1184996.86</v>
      </c>
      <c r="O43" s="93">
        <f t="shared" si="19"/>
        <v>2139631.07</v>
      </c>
      <c r="P43" s="1">
        <f t="shared" si="19"/>
        <v>0</v>
      </c>
      <c r="Q43" s="1">
        <f t="shared" si="19"/>
        <v>0</v>
      </c>
      <c r="R43" s="1">
        <f t="shared" si="19"/>
        <v>0</v>
      </c>
      <c r="S43" s="1">
        <f t="shared" si="19"/>
        <v>0</v>
      </c>
      <c r="T43" s="1">
        <f t="shared" si="19"/>
        <v>0</v>
      </c>
      <c r="U43" s="1">
        <f t="shared" si="19"/>
        <v>0</v>
      </c>
      <c r="V43" s="1">
        <f t="shared" si="19"/>
        <v>0</v>
      </c>
      <c r="W43" s="1">
        <f t="shared" si="19"/>
        <v>0</v>
      </c>
      <c r="X43" s="1">
        <f t="shared" si="19"/>
        <v>0</v>
      </c>
      <c r="Y43" s="1">
        <f t="shared" si="19"/>
        <v>0</v>
      </c>
      <c r="Z43" s="1">
        <f t="shared" si="19"/>
        <v>0</v>
      </c>
      <c r="AA43" s="1">
        <f t="shared" si="19"/>
        <v>0</v>
      </c>
      <c r="AB43" s="1">
        <f t="shared" si="19"/>
        <v>0</v>
      </c>
      <c r="AC43" s="1">
        <f t="shared" si="19"/>
        <v>0</v>
      </c>
      <c r="AD43" s="1">
        <f t="shared" si="19"/>
        <v>0</v>
      </c>
      <c r="AE43" s="1">
        <f t="shared" si="19"/>
        <v>0</v>
      </c>
      <c r="AF43" s="1">
        <f t="shared" si="19"/>
        <v>0</v>
      </c>
      <c r="AG43" s="1">
        <f t="shared" si="19"/>
        <v>0</v>
      </c>
      <c r="AH43" s="1">
        <f t="shared" si="19"/>
        <v>0</v>
      </c>
      <c r="AI43" s="14">
        <f t="shared" si="19"/>
        <v>0</v>
      </c>
    </row>
    <row r="44" spans="1:35" ht="21" customHeight="1">
      <c r="A44" s="38" t="s">
        <v>60</v>
      </c>
      <c r="B44" s="147" t="s">
        <v>66</v>
      </c>
      <c r="C44" s="147"/>
      <c r="D44" s="148"/>
      <c r="E44" s="98">
        <f>+E42-E43</f>
        <v>-2280730.8400000003</v>
      </c>
      <c r="F44" s="96">
        <f aca="true" t="shared" si="20" ref="F44:AI44">+F42-F43</f>
        <v>-1228638.3</v>
      </c>
      <c r="G44" s="96">
        <f t="shared" si="20"/>
        <v>-710961.01</v>
      </c>
      <c r="H44" s="96">
        <f t="shared" si="20"/>
        <v>-1722000</v>
      </c>
      <c r="I44" s="96">
        <f t="shared" si="20"/>
        <v>-1330000</v>
      </c>
      <c r="J44" s="96">
        <f t="shared" si="20"/>
        <v>-1249515.26</v>
      </c>
      <c r="K44" s="96">
        <f t="shared" si="20"/>
        <v>-1118724.11</v>
      </c>
      <c r="L44" s="96">
        <f t="shared" si="20"/>
        <v>-1124026.25</v>
      </c>
      <c r="M44" s="96">
        <f t="shared" si="20"/>
        <v>-1257551.86</v>
      </c>
      <c r="N44" s="96">
        <f t="shared" si="20"/>
        <v>-1184996.86</v>
      </c>
      <c r="O44" s="96">
        <f t="shared" si="20"/>
        <v>-2139631.07</v>
      </c>
      <c r="P44" s="25">
        <f t="shared" si="20"/>
        <v>0</v>
      </c>
      <c r="Q44" s="25">
        <f t="shared" si="20"/>
        <v>0</v>
      </c>
      <c r="R44" s="25">
        <f t="shared" si="20"/>
        <v>0</v>
      </c>
      <c r="S44" s="25">
        <f t="shared" si="20"/>
        <v>0</v>
      </c>
      <c r="T44" s="25">
        <f t="shared" si="20"/>
        <v>0</v>
      </c>
      <c r="U44" s="25">
        <f t="shared" si="20"/>
        <v>0</v>
      </c>
      <c r="V44" s="25">
        <f t="shared" si="20"/>
        <v>0</v>
      </c>
      <c r="W44" s="25">
        <f t="shared" si="20"/>
        <v>0</v>
      </c>
      <c r="X44" s="25">
        <f t="shared" si="20"/>
        <v>0</v>
      </c>
      <c r="Y44" s="25">
        <f t="shared" si="20"/>
        <v>0</v>
      </c>
      <c r="Z44" s="25">
        <f t="shared" si="20"/>
        <v>0</v>
      </c>
      <c r="AA44" s="25">
        <f t="shared" si="20"/>
        <v>0</v>
      </c>
      <c r="AB44" s="25">
        <f t="shared" si="20"/>
        <v>0</v>
      </c>
      <c r="AC44" s="25">
        <f t="shared" si="20"/>
        <v>0</v>
      </c>
      <c r="AD44" s="25">
        <f t="shared" si="20"/>
        <v>0</v>
      </c>
      <c r="AE44" s="25">
        <f t="shared" si="20"/>
        <v>0</v>
      </c>
      <c r="AF44" s="25">
        <f t="shared" si="20"/>
        <v>0</v>
      </c>
      <c r="AG44" s="25">
        <f t="shared" si="20"/>
        <v>0</v>
      </c>
      <c r="AH44" s="25">
        <f t="shared" si="20"/>
        <v>0</v>
      </c>
      <c r="AI44" s="26">
        <f t="shared" si="20"/>
        <v>0</v>
      </c>
    </row>
    <row r="45" spans="1:35" ht="16.5" customHeight="1">
      <c r="A45" s="52" t="s">
        <v>61</v>
      </c>
      <c r="B45" s="54" t="s">
        <v>88</v>
      </c>
      <c r="C45" s="53"/>
      <c r="D45" s="108"/>
      <c r="E45" s="94">
        <f>+E4</f>
        <v>17384905.11</v>
      </c>
      <c r="F45" s="93">
        <f aca="true" t="shared" si="21" ref="F45:AI45">+F4</f>
        <v>17642423.29</v>
      </c>
      <c r="G45" s="93">
        <f t="shared" si="21"/>
        <v>19501354.62</v>
      </c>
      <c r="H45" s="93">
        <f t="shared" si="21"/>
        <v>20171413</v>
      </c>
      <c r="I45" s="93">
        <f t="shared" si="21"/>
        <v>20737699.11</v>
      </c>
      <c r="J45" s="93">
        <f t="shared" si="21"/>
        <v>21441760.87974</v>
      </c>
      <c r="K45" s="93">
        <f t="shared" si="21"/>
        <v>22266819.554049857</v>
      </c>
      <c r="L45" s="93">
        <f t="shared" si="21"/>
        <v>23114445.5166578</v>
      </c>
      <c r="M45" s="93">
        <f t="shared" si="21"/>
        <v>24015908.89180745</v>
      </c>
      <c r="N45" s="93">
        <f t="shared" si="21"/>
        <v>24952529.33858794</v>
      </c>
      <c r="O45" s="93">
        <f t="shared" si="21"/>
        <v>25925677.98279287</v>
      </c>
      <c r="P45" s="1" t="e">
        <f t="shared" si="21"/>
        <v>#REF!</v>
      </c>
      <c r="Q45" s="1">
        <f t="shared" si="21"/>
        <v>0</v>
      </c>
      <c r="R45" s="1">
        <f t="shared" si="21"/>
        <v>0</v>
      </c>
      <c r="S45" s="1">
        <f t="shared" si="21"/>
        <v>0</v>
      </c>
      <c r="T45" s="1">
        <f t="shared" si="21"/>
        <v>0</v>
      </c>
      <c r="U45" s="1">
        <f t="shared" si="21"/>
        <v>0</v>
      </c>
      <c r="V45" s="1">
        <f t="shared" si="21"/>
        <v>0</v>
      </c>
      <c r="W45" s="1">
        <f t="shared" si="21"/>
        <v>0</v>
      </c>
      <c r="X45" s="1">
        <f t="shared" si="21"/>
        <v>0</v>
      </c>
      <c r="Y45" s="1">
        <f t="shared" si="21"/>
        <v>0</v>
      </c>
      <c r="Z45" s="1">
        <f t="shared" si="21"/>
        <v>0</v>
      </c>
      <c r="AA45" s="1">
        <f t="shared" si="21"/>
        <v>0</v>
      </c>
      <c r="AB45" s="1">
        <f t="shared" si="21"/>
        <v>0</v>
      </c>
      <c r="AC45" s="1">
        <f t="shared" si="21"/>
        <v>0</v>
      </c>
      <c r="AD45" s="1">
        <f t="shared" si="21"/>
        <v>0</v>
      </c>
      <c r="AE45" s="1">
        <f t="shared" si="21"/>
        <v>0</v>
      </c>
      <c r="AF45" s="1">
        <f t="shared" si="21"/>
        <v>0</v>
      </c>
      <c r="AG45" s="1">
        <f t="shared" si="21"/>
        <v>0</v>
      </c>
      <c r="AH45" s="1">
        <f t="shared" si="21"/>
        <v>0</v>
      </c>
      <c r="AI45" s="14">
        <f t="shared" si="21"/>
        <v>0</v>
      </c>
    </row>
    <row r="46" spans="1:35" ht="20.25" customHeight="1">
      <c r="A46" s="52" t="s">
        <v>62</v>
      </c>
      <c r="B46" s="139" t="s">
        <v>89</v>
      </c>
      <c r="C46" s="139"/>
      <c r="D46" s="140"/>
      <c r="E46" s="94">
        <f>+E43+E39</f>
        <v>18629353.130000003</v>
      </c>
      <c r="F46" s="93">
        <f aca="true" t="shared" si="22" ref="F46:AI46">+F43+F39</f>
        <v>17272723.47</v>
      </c>
      <c r="G46" s="93">
        <f t="shared" si="22"/>
        <v>18374916.42</v>
      </c>
      <c r="H46" s="93">
        <f t="shared" si="22"/>
        <v>20948234</v>
      </c>
      <c r="I46" s="93">
        <f t="shared" si="22"/>
        <v>20530400.81</v>
      </c>
      <c r="J46" s="93">
        <f t="shared" si="22"/>
        <v>20615760.87972</v>
      </c>
      <c r="K46" s="93">
        <f t="shared" si="22"/>
        <v>21216819.554508798</v>
      </c>
      <c r="L46" s="93">
        <f t="shared" si="22"/>
        <v>21964445.51228915</v>
      </c>
      <c r="M46" s="93">
        <f t="shared" si="22"/>
        <v>22891987.892780717</v>
      </c>
      <c r="N46" s="93">
        <f t="shared" si="22"/>
        <v>23596410.334091946</v>
      </c>
      <c r="O46" s="93">
        <f t="shared" si="22"/>
        <v>25432301.083055627</v>
      </c>
      <c r="P46" s="1">
        <f t="shared" si="22"/>
        <v>0</v>
      </c>
      <c r="Q46" s="1">
        <f t="shared" si="22"/>
        <v>0</v>
      </c>
      <c r="R46" s="1">
        <f t="shared" si="22"/>
        <v>0</v>
      </c>
      <c r="S46" s="1">
        <f t="shared" si="22"/>
        <v>0</v>
      </c>
      <c r="T46" s="1">
        <f t="shared" si="22"/>
        <v>0</v>
      </c>
      <c r="U46" s="1">
        <f t="shared" si="22"/>
        <v>0</v>
      </c>
      <c r="V46" s="1">
        <f t="shared" si="22"/>
        <v>0</v>
      </c>
      <c r="W46" s="1">
        <f t="shared" si="22"/>
        <v>0</v>
      </c>
      <c r="X46" s="1">
        <f t="shared" si="22"/>
        <v>0</v>
      </c>
      <c r="Y46" s="1">
        <f t="shared" si="22"/>
        <v>0</v>
      </c>
      <c r="Z46" s="1">
        <f t="shared" si="22"/>
        <v>0</v>
      </c>
      <c r="AA46" s="1">
        <f t="shared" si="22"/>
        <v>0</v>
      </c>
      <c r="AB46" s="1">
        <f t="shared" si="22"/>
        <v>0</v>
      </c>
      <c r="AC46" s="1">
        <f t="shared" si="22"/>
        <v>0</v>
      </c>
      <c r="AD46" s="1">
        <f t="shared" si="22"/>
        <v>0</v>
      </c>
      <c r="AE46" s="1">
        <f t="shared" si="22"/>
        <v>0</v>
      </c>
      <c r="AF46" s="1">
        <f t="shared" si="22"/>
        <v>0</v>
      </c>
      <c r="AG46" s="1">
        <f t="shared" si="22"/>
        <v>0</v>
      </c>
      <c r="AH46" s="1">
        <f t="shared" si="22"/>
        <v>0</v>
      </c>
      <c r="AI46" s="14">
        <f t="shared" si="22"/>
        <v>0</v>
      </c>
    </row>
    <row r="47" spans="1:35" ht="18" customHeight="1">
      <c r="A47" s="38" t="s">
        <v>63</v>
      </c>
      <c r="B47" s="156" t="s">
        <v>67</v>
      </c>
      <c r="C47" s="156"/>
      <c r="D47" s="157"/>
      <c r="E47" s="98">
        <f>+E45-E46</f>
        <v>-1244448.0200000033</v>
      </c>
      <c r="F47" s="96">
        <f aca="true" t="shared" si="23" ref="F47:AI47">+F45-F46</f>
        <v>369699.8200000003</v>
      </c>
      <c r="G47" s="96">
        <f t="shared" si="23"/>
        <v>1126438.1999999993</v>
      </c>
      <c r="H47" s="96">
        <f>+H45-H46</f>
        <v>-776821</v>
      </c>
      <c r="I47" s="96">
        <f t="shared" si="23"/>
        <v>207298.30000000075</v>
      </c>
      <c r="J47" s="96">
        <f t="shared" si="23"/>
        <v>826000.0000200011</v>
      </c>
      <c r="K47" s="96">
        <f>+K45-K46</f>
        <v>1049999.9995410591</v>
      </c>
      <c r="L47" s="96">
        <f t="shared" si="23"/>
        <v>1150000.004368648</v>
      </c>
      <c r="M47" s="96">
        <f>+M45-M46</f>
        <v>1123920.9990267344</v>
      </c>
      <c r="N47" s="96">
        <f>+N45-N46</f>
        <v>1356119.0044959933</v>
      </c>
      <c r="O47" s="96">
        <f t="shared" si="23"/>
        <v>493376.8997372426</v>
      </c>
      <c r="P47" s="25" t="e">
        <f t="shared" si="23"/>
        <v>#REF!</v>
      </c>
      <c r="Q47" s="25">
        <f t="shared" si="23"/>
        <v>0</v>
      </c>
      <c r="R47" s="25">
        <f t="shared" si="23"/>
        <v>0</v>
      </c>
      <c r="S47" s="25">
        <f t="shared" si="23"/>
        <v>0</v>
      </c>
      <c r="T47" s="25">
        <f t="shared" si="23"/>
        <v>0</v>
      </c>
      <c r="U47" s="25">
        <f t="shared" si="23"/>
        <v>0</v>
      </c>
      <c r="V47" s="25">
        <f t="shared" si="23"/>
        <v>0</v>
      </c>
      <c r="W47" s="25">
        <f t="shared" si="23"/>
        <v>0</v>
      </c>
      <c r="X47" s="25">
        <f t="shared" si="23"/>
        <v>0</v>
      </c>
      <c r="Y47" s="25">
        <f t="shared" si="23"/>
        <v>0</v>
      </c>
      <c r="Z47" s="25">
        <f t="shared" si="23"/>
        <v>0</v>
      </c>
      <c r="AA47" s="25">
        <f t="shared" si="23"/>
        <v>0</v>
      </c>
      <c r="AB47" s="25">
        <f t="shared" si="23"/>
        <v>0</v>
      </c>
      <c r="AC47" s="25">
        <f t="shared" si="23"/>
        <v>0</v>
      </c>
      <c r="AD47" s="25">
        <f t="shared" si="23"/>
        <v>0</v>
      </c>
      <c r="AE47" s="25">
        <f t="shared" si="23"/>
        <v>0</v>
      </c>
      <c r="AF47" s="25">
        <f t="shared" si="23"/>
        <v>0</v>
      </c>
      <c r="AG47" s="25">
        <f t="shared" si="23"/>
        <v>0</v>
      </c>
      <c r="AH47" s="25">
        <f t="shared" si="23"/>
        <v>0</v>
      </c>
      <c r="AI47" s="26">
        <f t="shared" si="23"/>
        <v>0</v>
      </c>
    </row>
    <row r="48" spans="1:35" ht="20.25" customHeight="1">
      <c r="A48" s="52" t="s">
        <v>64</v>
      </c>
      <c r="B48" s="139" t="s">
        <v>90</v>
      </c>
      <c r="C48" s="139"/>
      <c r="D48" s="140"/>
      <c r="E48" s="94">
        <f>+E15+E17+E26</f>
        <v>2566776.02</v>
      </c>
      <c r="F48" s="93">
        <f aca="true" t="shared" si="24" ref="F48:AI48">+F15+F17+F26</f>
        <v>1802073.56</v>
      </c>
      <c r="G48" s="93">
        <f>+G15+G17+G26</f>
        <v>1229513.94</v>
      </c>
      <c r="H48" s="93">
        <f t="shared" si="24"/>
        <v>1910816</v>
      </c>
      <c r="I48" s="93">
        <f t="shared" si="24"/>
        <v>486701.7</v>
      </c>
      <c r="J48" s="93">
        <f t="shared" si="24"/>
        <v>0</v>
      </c>
      <c r="K48" s="93">
        <f t="shared" si="24"/>
        <v>0</v>
      </c>
      <c r="L48" s="93">
        <f t="shared" si="24"/>
        <v>0</v>
      </c>
      <c r="M48" s="93">
        <f t="shared" si="24"/>
        <v>0</v>
      </c>
      <c r="N48" s="93">
        <f t="shared" si="24"/>
        <v>0</v>
      </c>
      <c r="O48" s="93">
        <f t="shared" si="24"/>
        <v>0</v>
      </c>
      <c r="P48" s="1">
        <f t="shared" si="24"/>
        <v>0</v>
      </c>
      <c r="Q48" s="1">
        <f t="shared" si="24"/>
        <v>0</v>
      </c>
      <c r="R48" s="1">
        <f t="shared" si="24"/>
        <v>0</v>
      </c>
      <c r="S48" s="1">
        <f t="shared" si="24"/>
        <v>0</v>
      </c>
      <c r="T48" s="1">
        <f t="shared" si="24"/>
        <v>0</v>
      </c>
      <c r="U48" s="1">
        <f t="shared" si="24"/>
        <v>0</v>
      </c>
      <c r="V48" s="1">
        <f t="shared" si="24"/>
        <v>0</v>
      </c>
      <c r="W48" s="1">
        <f t="shared" si="24"/>
        <v>0</v>
      </c>
      <c r="X48" s="1">
        <f t="shared" si="24"/>
        <v>0</v>
      </c>
      <c r="Y48" s="1">
        <f t="shared" si="24"/>
        <v>0</v>
      </c>
      <c r="Z48" s="1">
        <f t="shared" si="24"/>
        <v>0</v>
      </c>
      <c r="AA48" s="1">
        <f t="shared" si="24"/>
        <v>0</v>
      </c>
      <c r="AB48" s="1">
        <f t="shared" si="24"/>
        <v>0</v>
      </c>
      <c r="AC48" s="1">
        <f t="shared" si="24"/>
        <v>0</v>
      </c>
      <c r="AD48" s="1">
        <f t="shared" si="24"/>
        <v>0</v>
      </c>
      <c r="AE48" s="1">
        <f t="shared" si="24"/>
        <v>0</v>
      </c>
      <c r="AF48" s="1">
        <f t="shared" si="24"/>
        <v>0</v>
      </c>
      <c r="AG48" s="1">
        <f t="shared" si="24"/>
        <v>0</v>
      </c>
      <c r="AH48" s="1">
        <f t="shared" si="24"/>
        <v>0</v>
      </c>
      <c r="AI48" s="14">
        <f t="shared" si="24"/>
        <v>0</v>
      </c>
    </row>
    <row r="49" spans="1:35" ht="21" customHeight="1" thickBot="1">
      <c r="A49" s="55" t="s">
        <v>65</v>
      </c>
      <c r="B49" s="141" t="s">
        <v>91</v>
      </c>
      <c r="C49" s="141"/>
      <c r="D49" s="142"/>
      <c r="E49" s="130">
        <f>E20+E22</f>
        <v>1020254</v>
      </c>
      <c r="F49" s="104">
        <f aca="true" t="shared" si="25" ref="F49:AI49">F20+F22</f>
        <v>1242259.44</v>
      </c>
      <c r="G49" s="104">
        <f t="shared" si="25"/>
        <v>1049260</v>
      </c>
      <c r="H49" s="104">
        <f t="shared" si="25"/>
        <v>1133995</v>
      </c>
      <c r="I49" s="104">
        <f t="shared" si="25"/>
        <v>694000</v>
      </c>
      <c r="J49" s="104">
        <f t="shared" si="25"/>
        <v>826000</v>
      </c>
      <c r="K49" s="104">
        <f t="shared" si="25"/>
        <v>1050000</v>
      </c>
      <c r="L49" s="104">
        <f t="shared" si="25"/>
        <v>1150000</v>
      </c>
      <c r="M49" s="104">
        <f t="shared" si="25"/>
        <v>1123921</v>
      </c>
      <c r="N49" s="104">
        <f t="shared" si="25"/>
        <v>1356119</v>
      </c>
      <c r="O49" s="104">
        <f t="shared" si="25"/>
        <v>493376.9</v>
      </c>
      <c r="P49" s="56">
        <f t="shared" si="25"/>
        <v>0</v>
      </c>
      <c r="Q49" s="56">
        <f t="shared" si="25"/>
        <v>0</v>
      </c>
      <c r="R49" s="56">
        <f t="shared" si="25"/>
        <v>0</v>
      </c>
      <c r="S49" s="56">
        <f t="shared" si="25"/>
        <v>0</v>
      </c>
      <c r="T49" s="56">
        <f t="shared" si="25"/>
        <v>0</v>
      </c>
      <c r="U49" s="56">
        <f t="shared" si="25"/>
        <v>0</v>
      </c>
      <c r="V49" s="56">
        <f t="shared" si="25"/>
        <v>0</v>
      </c>
      <c r="W49" s="56">
        <f t="shared" si="25"/>
        <v>0</v>
      </c>
      <c r="X49" s="56">
        <f t="shared" si="25"/>
        <v>0</v>
      </c>
      <c r="Y49" s="56">
        <f t="shared" si="25"/>
        <v>0</v>
      </c>
      <c r="Z49" s="56">
        <f t="shared" si="25"/>
        <v>0</v>
      </c>
      <c r="AA49" s="56">
        <f t="shared" si="25"/>
        <v>0</v>
      </c>
      <c r="AB49" s="56">
        <f t="shared" si="25"/>
        <v>0</v>
      </c>
      <c r="AC49" s="56">
        <f t="shared" si="25"/>
        <v>0</v>
      </c>
      <c r="AD49" s="56">
        <f t="shared" si="25"/>
        <v>0</v>
      </c>
      <c r="AE49" s="56">
        <f t="shared" si="25"/>
        <v>0</v>
      </c>
      <c r="AF49" s="56">
        <f t="shared" si="25"/>
        <v>0</v>
      </c>
      <c r="AG49" s="56">
        <f t="shared" si="25"/>
        <v>0</v>
      </c>
      <c r="AH49" s="56">
        <f t="shared" si="25"/>
        <v>0</v>
      </c>
      <c r="AI49" s="57">
        <f t="shared" si="25"/>
        <v>0</v>
      </c>
    </row>
    <row r="50" spans="1:35" ht="29.25" customHeight="1">
      <c r="A50" s="39" t="s">
        <v>80</v>
      </c>
      <c r="B50" s="152" t="s">
        <v>94</v>
      </c>
      <c r="C50" s="152"/>
      <c r="D50" s="153"/>
      <c r="E50" s="131">
        <f>SUM(E51:E56)</f>
        <v>1244448.02</v>
      </c>
      <c r="F50" s="88">
        <v>0</v>
      </c>
      <c r="G50" s="106">
        <v>0</v>
      </c>
      <c r="H50" s="106">
        <v>776821</v>
      </c>
      <c r="I50" s="40">
        <f aca="true" t="shared" si="26" ref="I50:AI50">+IF(I47&lt;0,IF(ROUND((I51+I52+I53+I54+I55+I56)+I47,4)=0,"","błąd"),"")</f>
      </c>
      <c r="J50" s="40">
        <f t="shared" si="26"/>
      </c>
      <c r="K50" s="40">
        <f t="shared" si="26"/>
      </c>
      <c r="L50" s="40">
        <f t="shared" si="26"/>
      </c>
      <c r="M50" s="40">
        <f t="shared" si="26"/>
      </c>
      <c r="N50" s="40">
        <f t="shared" si="26"/>
      </c>
      <c r="O50" s="40">
        <f t="shared" si="26"/>
      </c>
      <c r="P50" s="40" t="e">
        <f t="shared" si="26"/>
        <v>#REF!</v>
      </c>
      <c r="Q50" s="40">
        <f t="shared" si="26"/>
      </c>
      <c r="R50" s="40">
        <f t="shared" si="26"/>
      </c>
      <c r="S50" s="40">
        <f t="shared" si="26"/>
      </c>
      <c r="T50" s="40">
        <f t="shared" si="26"/>
      </c>
      <c r="U50" s="40">
        <f t="shared" si="26"/>
      </c>
      <c r="V50" s="40">
        <f t="shared" si="26"/>
      </c>
      <c r="W50" s="40">
        <f t="shared" si="26"/>
      </c>
      <c r="X50" s="40">
        <f t="shared" si="26"/>
      </c>
      <c r="Y50" s="40">
        <f t="shared" si="26"/>
      </c>
      <c r="Z50" s="40">
        <f t="shared" si="26"/>
      </c>
      <c r="AA50" s="40">
        <f t="shared" si="26"/>
      </c>
      <c r="AB50" s="40">
        <f t="shared" si="26"/>
      </c>
      <c r="AC50" s="40">
        <f t="shared" si="26"/>
      </c>
      <c r="AD50" s="40">
        <f t="shared" si="26"/>
      </c>
      <c r="AE50" s="40">
        <f t="shared" si="26"/>
      </c>
      <c r="AF50" s="40">
        <f t="shared" si="26"/>
      </c>
      <c r="AG50" s="40">
        <f t="shared" si="26"/>
      </c>
      <c r="AH50" s="40">
        <f t="shared" si="26"/>
      </c>
      <c r="AI50" s="41">
        <f t="shared" si="26"/>
      </c>
    </row>
    <row r="51" spans="1:35" ht="14.25" customHeight="1">
      <c r="A51" s="42" t="s">
        <v>3</v>
      </c>
      <c r="B51" s="135" t="s">
        <v>71</v>
      </c>
      <c r="C51" s="135"/>
      <c r="D51" s="136"/>
      <c r="E51" s="98">
        <v>0</v>
      </c>
      <c r="F51" s="2">
        <v>0</v>
      </c>
      <c r="G51" s="107">
        <v>0</v>
      </c>
      <c r="H51" s="107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2" t="s">
        <v>5</v>
      </c>
      <c r="B52" s="135" t="s">
        <v>72</v>
      </c>
      <c r="C52" s="135"/>
      <c r="D52" s="136"/>
      <c r="E52" s="98">
        <v>46521.02</v>
      </c>
      <c r="F52" s="2">
        <v>0</v>
      </c>
      <c r="G52" s="107">
        <v>0</v>
      </c>
      <c r="H52" s="107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2" t="s">
        <v>12</v>
      </c>
      <c r="B53" s="135" t="s">
        <v>73</v>
      </c>
      <c r="C53" s="135"/>
      <c r="D53" s="136"/>
      <c r="E53" s="98">
        <v>1197927</v>
      </c>
      <c r="F53" s="125">
        <v>0</v>
      </c>
      <c r="G53" s="107">
        <v>0</v>
      </c>
      <c r="H53" s="126">
        <v>776821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2" t="s">
        <v>15</v>
      </c>
      <c r="B54" s="135" t="s">
        <v>74</v>
      </c>
      <c r="C54" s="135"/>
      <c r="D54" s="136"/>
      <c r="E54" s="11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2" t="s">
        <v>51</v>
      </c>
      <c r="B55" s="135" t="s">
        <v>75</v>
      </c>
      <c r="C55" s="135"/>
      <c r="D55" s="136"/>
      <c r="E55" s="8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3" t="s">
        <v>76</v>
      </c>
      <c r="B56" s="145" t="s">
        <v>77</v>
      </c>
      <c r="C56" s="145"/>
      <c r="D56" s="146"/>
      <c r="E56" s="9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29.25" customHeight="1">
      <c r="A57" s="48" t="s">
        <v>81</v>
      </c>
      <c r="B57" s="143" t="s">
        <v>78</v>
      </c>
      <c r="C57" s="143"/>
      <c r="D57" s="144"/>
      <c r="E57" s="9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1"/>
    </row>
    <row r="58" spans="1:35" ht="20.25" customHeight="1" thickBot="1">
      <c r="A58" s="44"/>
      <c r="B58" s="132" t="s">
        <v>79</v>
      </c>
      <c r="C58" s="132"/>
      <c r="D58" s="133"/>
      <c r="E58" s="113"/>
      <c r="F58" s="11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ht="17.25" customHeight="1"/>
    <row r="60" spans="2:35" ht="19.5" customHeight="1">
      <c r="B60" s="134" t="s">
        <v>92</v>
      </c>
      <c r="C60" s="134"/>
      <c r="D60" s="134"/>
      <c r="E60" s="11"/>
      <c r="F60" s="11" t="str">
        <f>IF(+ROUND((E28+F26-F20-F28),4)=0,"OK.",+(E28+F26-F20-F28))</f>
        <v>OK.</v>
      </c>
      <c r="G60" s="11">
        <f aca="true" t="shared" si="27" ref="G60:AI60">IF(+ROUND((F28+G26-G20-G28),4)=0,"OK.",+(F28+G26-G20-G28))</f>
        <v>210000</v>
      </c>
      <c r="H60" s="11" t="str">
        <f t="shared" si="27"/>
        <v>OK.</v>
      </c>
      <c r="I60" s="11" t="str">
        <f t="shared" si="27"/>
        <v>OK.</v>
      </c>
      <c r="J60" s="11" t="str">
        <f t="shared" si="27"/>
        <v>OK.</v>
      </c>
      <c r="K60" s="11" t="str">
        <f t="shared" si="27"/>
        <v>OK.</v>
      </c>
      <c r="L60" s="11" t="str">
        <f t="shared" si="27"/>
        <v>OK.</v>
      </c>
      <c r="M60" s="11" t="str">
        <f t="shared" si="27"/>
        <v>OK.</v>
      </c>
      <c r="N60" s="11" t="str">
        <f t="shared" si="27"/>
        <v>OK.</v>
      </c>
      <c r="O60" s="11" t="str">
        <f t="shared" si="27"/>
        <v>OK.</v>
      </c>
      <c r="P60" s="11" t="str">
        <f t="shared" si="27"/>
        <v>OK.</v>
      </c>
      <c r="Q60" s="11" t="str">
        <f t="shared" si="27"/>
        <v>OK.</v>
      </c>
      <c r="R60" s="11" t="str">
        <f t="shared" si="27"/>
        <v>OK.</v>
      </c>
      <c r="S60" s="11" t="str">
        <f t="shared" si="27"/>
        <v>OK.</v>
      </c>
      <c r="T60" s="11" t="str">
        <f t="shared" si="27"/>
        <v>OK.</v>
      </c>
      <c r="U60" s="11" t="str">
        <f t="shared" si="27"/>
        <v>OK.</v>
      </c>
      <c r="V60" s="11" t="str">
        <f t="shared" si="27"/>
        <v>OK.</v>
      </c>
      <c r="W60" s="11" t="str">
        <f t="shared" si="27"/>
        <v>OK.</v>
      </c>
      <c r="X60" s="11" t="str">
        <f t="shared" si="27"/>
        <v>OK.</v>
      </c>
      <c r="Y60" s="11" t="str">
        <f t="shared" si="27"/>
        <v>OK.</v>
      </c>
      <c r="Z60" s="11" t="str">
        <f t="shared" si="27"/>
        <v>OK.</v>
      </c>
      <c r="AA60" s="11" t="str">
        <f t="shared" si="27"/>
        <v>OK.</v>
      </c>
      <c r="AB60" s="11" t="str">
        <f t="shared" si="27"/>
        <v>OK.</v>
      </c>
      <c r="AC60" s="11" t="str">
        <f t="shared" si="27"/>
        <v>OK.</v>
      </c>
      <c r="AD60" s="11" t="str">
        <f t="shared" si="27"/>
        <v>OK.</v>
      </c>
      <c r="AE60" s="11" t="str">
        <f t="shared" si="27"/>
        <v>OK.</v>
      </c>
      <c r="AF60" s="11" t="str">
        <f t="shared" si="27"/>
        <v>OK.</v>
      </c>
      <c r="AG60" s="11" t="str">
        <f t="shared" si="27"/>
        <v>OK.</v>
      </c>
      <c r="AH60" s="11" t="str">
        <f t="shared" si="27"/>
        <v>OK.</v>
      </c>
      <c r="AI60" s="11" t="str">
        <f t="shared" si="27"/>
        <v>OK.</v>
      </c>
    </row>
    <row r="64" ht="12">
      <c r="E64" s="87"/>
    </row>
  </sheetData>
  <sheetProtection/>
  <mergeCells count="58">
    <mergeCell ref="E2:G2"/>
    <mergeCell ref="H2:J2"/>
    <mergeCell ref="B22:D22"/>
    <mergeCell ref="B28:D28"/>
    <mergeCell ref="B23:D23"/>
    <mergeCell ref="B24:D24"/>
    <mergeCell ref="C11:D11"/>
    <mergeCell ref="C13:D13"/>
    <mergeCell ref="B15:D15"/>
    <mergeCell ref="C21:D21"/>
    <mergeCell ref="B38:D38"/>
    <mergeCell ref="C25:D25"/>
    <mergeCell ref="B37:D37"/>
    <mergeCell ref="B35:D35"/>
    <mergeCell ref="B26:D26"/>
    <mergeCell ref="B27:D27"/>
    <mergeCell ref="B36:D36"/>
    <mergeCell ref="C30:D30"/>
    <mergeCell ref="B4:D4"/>
    <mergeCell ref="C5:D5"/>
    <mergeCell ref="C6:D6"/>
    <mergeCell ref="B8:D8"/>
    <mergeCell ref="C20:D20"/>
    <mergeCell ref="B14:D14"/>
    <mergeCell ref="C16:D16"/>
    <mergeCell ref="B19:D19"/>
    <mergeCell ref="B17:D17"/>
    <mergeCell ref="B18:D18"/>
    <mergeCell ref="B42:D42"/>
    <mergeCell ref="B47:D47"/>
    <mergeCell ref="B46:D46"/>
    <mergeCell ref="B43:D43"/>
    <mergeCell ref="B44:D44"/>
    <mergeCell ref="A1:D1"/>
    <mergeCell ref="A2:D2"/>
    <mergeCell ref="B3:D3"/>
    <mergeCell ref="C10:D10"/>
    <mergeCell ref="C9:D9"/>
    <mergeCell ref="B40:D40"/>
    <mergeCell ref="C29:D29"/>
    <mergeCell ref="B32:D32"/>
    <mergeCell ref="B53:D53"/>
    <mergeCell ref="B39:D39"/>
    <mergeCell ref="B33:D33"/>
    <mergeCell ref="B34:D34"/>
    <mergeCell ref="B52:D52"/>
    <mergeCell ref="B50:D50"/>
    <mergeCell ref="B41:D41"/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60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0" customFormat="1" ht="23.25">
      <c r="B1" s="61" t="s">
        <v>95</v>
      </c>
      <c r="J1" s="62" t="s">
        <v>96</v>
      </c>
    </row>
    <row r="2" s="60" customFormat="1" ht="12"/>
    <row r="3" spans="1:15" s="60" customFormat="1" ht="101.25" customHeight="1">
      <c r="A3" s="194" t="s">
        <v>97</v>
      </c>
      <c r="B3" s="194" t="s">
        <v>98</v>
      </c>
      <c r="C3" s="194" t="s">
        <v>99</v>
      </c>
      <c r="D3" s="194" t="s">
        <v>100</v>
      </c>
      <c r="E3" s="194"/>
      <c r="F3" s="194" t="s">
        <v>101</v>
      </c>
      <c r="G3" s="194"/>
      <c r="H3" s="194" t="s">
        <v>102</v>
      </c>
      <c r="I3" s="194" t="s">
        <v>103</v>
      </c>
      <c r="J3" s="198" t="s">
        <v>104</v>
      </c>
      <c r="K3" s="199"/>
      <c r="L3" s="199"/>
      <c r="M3" s="199"/>
      <c r="N3" s="200"/>
      <c r="O3" s="194" t="s">
        <v>105</v>
      </c>
    </row>
    <row r="4" spans="1:15" s="60" customFormat="1" ht="12">
      <c r="A4" s="194"/>
      <c r="B4" s="194"/>
      <c r="C4" s="194"/>
      <c r="D4" s="63" t="s">
        <v>106</v>
      </c>
      <c r="E4" s="63" t="s">
        <v>107</v>
      </c>
      <c r="F4" s="63" t="s">
        <v>108</v>
      </c>
      <c r="G4" s="63" t="s">
        <v>109</v>
      </c>
      <c r="H4" s="194"/>
      <c r="I4" s="194"/>
      <c r="J4" s="64">
        <v>2011</v>
      </c>
      <c r="K4" s="63">
        <v>2012</v>
      </c>
      <c r="L4" s="63">
        <v>2013</v>
      </c>
      <c r="M4" s="63">
        <v>2014</v>
      </c>
      <c r="N4" s="63" t="s">
        <v>110</v>
      </c>
      <c r="O4" s="194"/>
    </row>
    <row r="5" spans="1:15" s="60" customFormat="1" ht="12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9</v>
      </c>
      <c r="I5" s="65">
        <v>10</v>
      </c>
      <c r="J5" s="65">
        <v>11</v>
      </c>
      <c r="K5" s="65">
        <v>12</v>
      </c>
      <c r="L5" s="65">
        <v>13</v>
      </c>
      <c r="M5" s="65">
        <v>14</v>
      </c>
      <c r="N5" s="65"/>
      <c r="O5" s="65">
        <v>16</v>
      </c>
    </row>
    <row r="6" spans="1:15" s="68" customFormat="1" ht="18.75">
      <c r="A6" s="66"/>
      <c r="B6" s="195" t="s">
        <v>111</v>
      </c>
      <c r="C6" s="196"/>
      <c r="D6" s="196"/>
      <c r="E6" s="196"/>
      <c r="F6" s="196"/>
      <c r="G6" s="196"/>
      <c r="H6" s="67"/>
      <c r="I6" s="67"/>
      <c r="J6" s="67"/>
      <c r="K6" s="67"/>
      <c r="L6" s="67"/>
      <c r="M6" s="67"/>
      <c r="N6" s="67"/>
      <c r="O6" s="67"/>
    </row>
    <row r="7" spans="1:15" s="71" customFormat="1" ht="18.75">
      <c r="A7" s="69"/>
      <c r="B7" s="197" t="s">
        <v>112</v>
      </c>
      <c r="C7" s="197"/>
      <c r="D7" s="197"/>
      <c r="E7" s="197"/>
      <c r="F7" s="197"/>
      <c r="G7" s="197"/>
      <c r="H7" s="70"/>
      <c r="I7" s="70"/>
      <c r="J7" s="70"/>
      <c r="K7" s="70"/>
      <c r="L7" s="70"/>
      <c r="M7" s="70"/>
      <c r="N7" s="70"/>
      <c r="O7" s="70"/>
    </row>
    <row r="8" spans="1:15" s="71" customFormat="1" ht="18.75">
      <c r="A8" s="69"/>
      <c r="B8" s="197" t="s">
        <v>113</v>
      </c>
      <c r="C8" s="197"/>
      <c r="D8" s="197"/>
      <c r="E8" s="197"/>
      <c r="F8" s="197"/>
      <c r="G8" s="197"/>
      <c r="H8" s="70"/>
      <c r="I8" s="70"/>
      <c r="J8" s="70"/>
      <c r="K8" s="70"/>
      <c r="L8" s="70"/>
      <c r="M8" s="70"/>
      <c r="N8" s="70"/>
      <c r="O8" s="70"/>
    </row>
    <row r="9" spans="1:15" s="71" customFormat="1" ht="15.75">
      <c r="A9" s="69"/>
      <c r="B9" s="190" t="s">
        <v>114</v>
      </c>
      <c r="C9" s="190"/>
      <c r="D9" s="190"/>
      <c r="E9" s="190"/>
      <c r="F9" s="190"/>
      <c r="G9" s="190"/>
      <c r="H9" s="70"/>
      <c r="I9" s="70"/>
      <c r="J9" s="70"/>
      <c r="K9" s="70"/>
      <c r="L9" s="70"/>
      <c r="M9" s="70"/>
      <c r="N9" s="70"/>
      <c r="O9" s="70"/>
    </row>
    <row r="10" spans="1:15" s="71" customFormat="1" ht="15.75">
      <c r="A10" s="69"/>
      <c r="B10" s="190" t="s">
        <v>112</v>
      </c>
      <c r="C10" s="190"/>
      <c r="D10" s="190"/>
      <c r="E10" s="190"/>
      <c r="F10" s="190"/>
      <c r="G10" s="190"/>
      <c r="H10" s="70"/>
      <c r="I10" s="70"/>
      <c r="J10" s="70"/>
      <c r="K10" s="70"/>
      <c r="L10" s="70"/>
      <c r="M10" s="70"/>
      <c r="N10" s="70"/>
      <c r="O10" s="70"/>
    </row>
    <row r="11" spans="1:15" s="71" customFormat="1" ht="15.75">
      <c r="A11" s="69"/>
      <c r="B11" s="190" t="s">
        <v>113</v>
      </c>
      <c r="C11" s="190"/>
      <c r="D11" s="190"/>
      <c r="E11" s="190"/>
      <c r="F11" s="190"/>
      <c r="G11" s="190"/>
      <c r="H11" s="70"/>
      <c r="I11" s="70"/>
      <c r="J11" s="70"/>
      <c r="K11" s="70"/>
      <c r="L11" s="70"/>
      <c r="M11" s="70"/>
      <c r="N11" s="70"/>
      <c r="O11" s="70"/>
    </row>
    <row r="12" spans="1:15" s="73" customFormat="1" ht="30.75" customHeight="1">
      <c r="A12" s="72"/>
      <c r="B12" s="192" t="s">
        <v>115</v>
      </c>
      <c r="C12" s="193"/>
      <c r="D12" s="193"/>
      <c r="E12" s="193"/>
      <c r="F12" s="193"/>
      <c r="G12" s="193"/>
      <c r="H12" s="70"/>
      <c r="I12" s="70"/>
      <c r="J12" s="70"/>
      <c r="K12" s="70"/>
      <c r="L12" s="70"/>
      <c r="M12" s="70"/>
      <c r="N12" s="70"/>
      <c r="O12" s="70"/>
    </row>
    <row r="13" spans="1:15" s="73" customFormat="1" ht="15" outlineLevel="1">
      <c r="A13" s="72"/>
      <c r="B13" s="191" t="s">
        <v>116</v>
      </c>
      <c r="C13" s="191"/>
      <c r="D13" s="191"/>
      <c r="E13" s="191"/>
      <c r="F13" s="191"/>
      <c r="G13" s="191"/>
      <c r="H13" s="70"/>
      <c r="I13" s="70"/>
      <c r="J13" s="70"/>
      <c r="K13" s="70"/>
      <c r="L13" s="70"/>
      <c r="M13" s="70"/>
      <c r="N13" s="70"/>
      <c r="O13" s="70"/>
    </row>
    <row r="14" spans="1:15" s="73" customFormat="1" ht="15" outlineLevel="1">
      <c r="A14" s="72"/>
      <c r="B14" s="74" t="s">
        <v>118</v>
      </c>
      <c r="C14" s="186"/>
      <c r="D14" s="75"/>
      <c r="E14" s="74"/>
      <c r="F14" s="189" t="s">
        <v>69</v>
      </c>
      <c r="G14" s="189"/>
      <c r="H14" s="70"/>
      <c r="I14" s="70"/>
      <c r="J14" s="70"/>
      <c r="K14" s="70"/>
      <c r="L14" s="70"/>
      <c r="M14" s="70"/>
      <c r="N14" s="70"/>
      <c r="O14" s="70"/>
    </row>
    <row r="15" spans="1:15" s="73" customFormat="1" ht="15" outlineLevel="2">
      <c r="A15" s="72"/>
      <c r="B15" s="76" t="s">
        <v>119</v>
      </c>
      <c r="C15" s="187"/>
      <c r="D15" s="75"/>
      <c r="E15" s="77"/>
      <c r="F15" s="78"/>
      <c r="G15" s="78"/>
      <c r="H15" s="70"/>
      <c r="I15" s="70"/>
      <c r="J15" s="70"/>
      <c r="K15" s="70"/>
      <c r="L15" s="70"/>
      <c r="M15" s="70"/>
      <c r="N15" s="70"/>
      <c r="O15" s="70"/>
    </row>
    <row r="16" spans="1:15" s="73" customFormat="1" ht="15" outlineLevel="2">
      <c r="A16" s="72"/>
      <c r="B16" s="76" t="s">
        <v>119</v>
      </c>
      <c r="C16" s="188"/>
      <c r="D16" s="75"/>
      <c r="E16" s="77"/>
      <c r="F16" s="78"/>
      <c r="G16" s="78"/>
      <c r="H16" s="70"/>
      <c r="I16" s="70"/>
      <c r="J16" s="70"/>
      <c r="K16" s="70"/>
      <c r="L16" s="70"/>
      <c r="M16" s="70"/>
      <c r="N16" s="70"/>
      <c r="O16" s="70"/>
    </row>
    <row r="17" spans="1:15" s="73" customFormat="1" ht="15" outlineLevel="1">
      <c r="A17" s="72"/>
      <c r="B17" s="79" t="s">
        <v>120</v>
      </c>
      <c r="C17" s="186"/>
      <c r="D17" s="75"/>
      <c r="E17" s="74"/>
      <c r="F17" s="189" t="s">
        <v>69</v>
      </c>
      <c r="G17" s="189"/>
      <c r="H17" s="70"/>
      <c r="I17" s="70"/>
      <c r="J17" s="70"/>
      <c r="K17" s="70"/>
      <c r="L17" s="70"/>
      <c r="M17" s="70"/>
      <c r="N17" s="70"/>
      <c r="O17" s="70"/>
    </row>
    <row r="18" spans="1:15" s="73" customFormat="1" ht="15" outlineLevel="2">
      <c r="A18" s="72"/>
      <c r="B18" s="76" t="s">
        <v>119</v>
      </c>
      <c r="C18" s="187"/>
      <c r="D18" s="75"/>
      <c r="E18" s="77"/>
      <c r="F18" s="77"/>
      <c r="G18" s="77"/>
      <c r="H18" s="70"/>
      <c r="I18" s="70"/>
      <c r="J18" s="70"/>
      <c r="K18" s="70"/>
      <c r="L18" s="70"/>
      <c r="M18" s="70"/>
      <c r="N18" s="70"/>
      <c r="O18" s="70"/>
    </row>
    <row r="19" spans="1:15" ht="15.75" outlineLevel="2">
      <c r="A19" s="80"/>
      <c r="B19" s="81" t="s">
        <v>121</v>
      </c>
      <c r="C19" s="187"/>
      <c r="D19" s="75"/>
      <c r="E19" s="77"/>
      <c r="F19" s="80"/>
      <c r="G19" s="80"/>
      <c r="H19" s="70"/>
      <c r="I19" s="70"/>
      <c r="J19" s="70"/>
      <c r="K19" s="70"/>
      <c r="L19" s="70"/>
      <c r="M19" s="70"/>
      <c r="N19" s="70"/>
      <c r="O19" s="70"/>
    </row>
    <row r="20" spans="1:15" ht="15.75" outlineLevel="2">
      <c r="A20" s="80"/>
      <c r="B20" s="81"/>
      <c r="C20" s="188"/>
      <c r="D20" s="75"/>
      <c r="E20" s="77"/>
      <c r="F20" s="80"/>
      <c r="G20" s="80"/>
      <c r="H20" s="70"/>
      <c r="I20" s="70"/>
      <c r="J20" s="70"/>
      <c r="K20" s="70"/>
      <c r="L20" s="70"/>
      <c r="M20" s="70"/>
      <c r="N20" s="70"/>
      <c r="O20" s="70"/>
    </row>
    <row r="21" spans="1:15" s="73" customFormat="1" ht="15" outlineLevel="1">
      <c r="A21" s="72"/>
      <c r="B21" s="191" t="s">
        <v>117</v>
      </c>
      <c r="C21" s="191"/>
      <c r="D21" s="191"/>
      <c r="E21" s="191"/>
      <c r="F21" s="191"/>
      <c r="G21" s="191"/>
      <c r="H21" s="70"/>
      <c r="I21" s="70"/>
      <c r="J21" s="70"/>
      <c r="K21" s="70"/>
      <c r="L21" s="70"/>
      <c r="M21" s="70"/>
      <c r="N21" s="70"/>
      <c r="O21" s="70"/>
    </row>
    <row r="22" spans="1:15" s="73" customFormat="1" ht="15" outlineLevel="1">
      <c r="A22" s="72"/>
      <c r="B22" s="74" t="s">
        <v>118</v>
      </c>
      <c r="C22" s="186"/>
      <c r="D22" s="75"/>
      <c r="E22" s="74"/>
      <c r="F22" s="189" t="s">
        <v>69</v>
      </c>
      <c r="G22" s="189"/>
      <c r="H22" s="70"/>
      <c r="I22" s="70"/>
      <c r="J22" s="70"/>
      <c r="K22" s="70"/>
      <c r="L22" s="70"/>
      <c r="M22" s="70"/>
      <c r="N22" s="70"/>
      <c r="O22" s="70"/>
    </row>
    <row r="23" spans="1:15" s="73" customFormat="1" ht="15" outlineLevel="2">
      <c r="A23" s="72"/>
      <c r="B23" s="76" t="s">
        <v>119</v>
      </c>
      <c r="C23" s="187"/>
      <c r="D23" s="75"/>
      <c r="E23" s="77"/>
      <c r="F23" s="78"/>
      <c r="G23" s="78"/>
      <c r="H23" s="70"/>
      <c r="I23" s="70"/>
      <c r="J23" s="70"/>
      <c r="K23" s="70"/>
      <c r="L23" s="70"/>
      <c r="M23" s="70"/>
      <c r="N23" s="70"/>
      <c r="O23" s="70"/>
    </row>
    <row r="24" spans="1:15" s="73" customFormat="1" ht="15" outlineLevel="2">
      <c r="A24" s="72"/>
      <c r="B24" s="76" t="s">
        <v>119</v>
      </c>
      <c r="C24" s="188"/>
      <c r="D24" s="75"/>
      <c r="E24" s="77"/>
      <c r="F24" s="78"/>
      <c r="G24" s="78"/>
      <c r="H24" s="70"/>
      <c r="I24" s="70"/>
      <c r="J24" s="70"/>
      <c r="K24" s="70"/>
      <c r="L24" s="70"/>
      <c r="M24" s="70"/>
      <c r="N24" s="70"/>
      <c r="O24" s="70"/>
    </row>
    <row r="25" spans="1:15" s="73" customFormat="1" ht="15" outlineLevel="1">
      <c r="A25" s="72"/>
      <c r="B25" s="79" t="s">
        <v>120</v>
      </c>
      <c r="C25" s="186"/>
      <c r="D25" s="75"/>
      <c r="E25" s="74"/>
      <c r="F25" s="189" t="s">
        <v>69</v>
      </c>
      <c r="G25" s="189"/>
      <c r="H25" s="70"/>
      <c r="I25" s="70"/>
      <c r="J25" s="70"/>
      <c r="K25" s="70"/>
      <c r="L25" s="70"/>
      <c r="M25" s="70"/>
      <c r="N25" s="70"/>
      <c r="O25" s="70"/>
    </row>
    <row r="26" spans="1:15" s="73" customFormat="1" ht="15" outlineLevel="2">
      <c r="A26" s="72"/>
      <c r="B26" s="76" t="s">
        <v>119</v>
      </c>
      <c r="C26" s="187"/>
      <c r="D26" s="75"/>
      <c r="E26" s="77"/>
      <c r="F26" s="77"/>
      <c r="G26" s="77"/>
      <c r="H26" s="70"/>
      <c r="I26" s="70"/>
      <c r="J26" s="70"/>
      <c r="K26" s="70"/>
      <c r="L26" s="70"/>
      <c r="M26" s="70"/>
      <c r="N26" s="70"/>
      <c r="O26" s="70"/>
    </row>
    <row r="27" spans="1:15" ht="15.75" outlineLevel="2">
      <c r="A27" s="80"/>
      <c r="B27" s="81" t="s">
        <v>121</v>
      </c>
      <c r="C27" s="187"/>
      <c r="D27" s="75"/>
      <c r="E27" s="77"/>
      <c r="F27" s="80"/>
      <c r="G27" s="80"/>
      <c r="H27" s="70"/>
      <c r="I27" s="70"/>
      <c r="J27" s="70"/>
      <c r="K27" s="70"/>
      <c r="L27" s="70"/>
      <c r="M27" s="70"/>
      <c r="N27" s="70"/>
      <c r="O27" s="70"/>
    </row>
    <row r="28" spans="1:15" ht="15.75" outlineLevel="2">
      <c r="A28" s="80"/>
      <c r="B28" s="81"/>
      <c r="C28" s="188"/>
      <c r="D28" s="75"/>
      <c r="E28" s="77"/>
      <c r="F28" s="80"/>
      <c r="G28" s="80"/>
      <c r="H28" s="70"/>
      <c r="I28" s="70"/>
      <c r="J28" s="70"/>
      <c r="K28" s="70"/>
      <c r="L28" s="70"/>
      <c r="M28" s="70"/>
      <c r="N28" s="70"/>
      <c r="O28" s="70"/>
    </row>
    <row r="29" spans="1:15" ht="15">
      <c r="A29" s="80"/>
      <c r="B29" s="192" t="s">
        <v>122</v>
      </c>
      <c r="C29" s="193"/>
      <c r="D29" s="193"/>
      <c r="E29" s="193"/>
      <c r="F29" s="193"/>
      <c r="G29" s="193"/>
      <c r="H29" s="70"/>
      <c r="I29" s="70"/>
      <c r="J29" s="70"/>
      <c r="K29" s="70"/>
      <c r="L29" s="70"/>
      <c r="M29" s="70"/>
      <c r="N29" s="70"/>
      <c r="O29" s="70"/>
    </row>
    <row r="30" spans="1:15" ht="15" outlineLevel="1">
      <c r="A30" s="80"/>
      <c r="B30" s="191" t="s">
        <v>112</v>
      </c>
      <c r="C30" s="191"/>
      <c r="D30" s="191"/>
      <c r="E30" s="191"/>
      <c r="F30" s="191"/>
      <c r="G30" s="191"/>
      <c r="H30" s="70"/>
      <c r="I30" s="70"/>
      <c r="J30" s="70"/>
      <c r="K30" s="70"/>
      <c r="L30" s="70"/>
      <c r="M30" s="70"/>
      <c r="N30" s="70"/>
      <c r="O30" s="70"/>
    </row>
    <row r="31" spans="1:15" s="73" customFormat="1" ht="15" outlineLevel="1">
      <c r="A31" s="72"/>
      <c r="B31" s="74" t="s">
        <v>118</v>
      </c>
      <c r="C31" s="186"/>
      <c r="D31" s="82"/>
      <c r="E31" s="74"/>
      <c r="F31" s="189" t="s">
        <v>69</v>
      </c>
      <c r="G31" s="189"/>
      <c r="H31" s="70"/>
      <c r="I31" s="70"/>
      <c r="J31" s="70"/>
      <c r="K31" s="70"/>
      <c r="L31" s="70"/>
      <c r="M31" s="70"/>
      <c r="N31" s="70"/>
      <c r="O31" s="70"/>
    </row>
    <row r="32" spans="1:15" s="73" customFormat="1" ht="15" outlineLevel="2">
      <c r="A32" s="72"/>
      <c r="B32" s="76" t="s">
        <v>119</v>
      </c>
      <c r="C32" s="187"/>
      <c r="D32" s="83"/>
      <c r="E32" s="77"/>
      <c r="F32" s="78"/>
      <c r="G32" s="78"/>
      <c r="H32" s="70"/>
      <c r="I32" s="70"/>
      <c r="J32" s="70"/>
      <c r="K32" s="70"/>
      <c r="L32" s="70"/>
      <c r="M32" s="70"/>
      <c r="N32" s="70"/>
      <c r="O32" s="70"/>
    </row>
    <row r="33" spans="1:15" s="73" customFormat="1" ht="15" outlineLevel="2">
      <c r="A33" s="72"/>
      <c r="B33" s="76" t="s">
        <v>119</v>
      </c>
      <c r="C33" s="188"/>
      <c r="D33" s="84"/>
      <c r="E33" s="77"/>
      <c r="F33" s="78"/>
      <c r="G33" s="78"/>
      <c r="H33" s="70"/>
      <c r="I33" s="70"/>
      <c r="J33" s="70"/>
      <c r="K33" s="70"/>
      <c r="L33" s="70"/>
      <c r="M33" s="70"/>
      <c r="N33" s="70"/>
      <c r="O33" s="70"/>
    </row>
    <row r="34" spans="1:15" s="73" customFormat="1" ht="15" outlineLevel="1">
      <c r="A34" s="72"/>
      <c r="B34" s="79" t="s">
        <v>120</v>
      </c>
      <c r="C34" s="186"/>
      <c r="D34" s="82"/>
      <c r="E34" s="74"/>
      <c r="F34" s="189" t="s">
        <v>69</v>
      </c>
      <c r="G34" s="189"/>
      <c r="H34" s="70"/>
      <c r="I34" s="70"/>
      <c r="J34" s="70"/>
      <c r="K34" s="70"/>
      <c r="L34" s="70"/>
      <c r="M34" s="70"/>
      <c r="N34" s="70"/>
      <c r="O34" s="70"/>
    </row>
    <row r="35" spans="1:15" s="73" customFormat="1" ht="15" outlineLevel="2">
      <c r="A35" s="72"/>
      <c r="B35" s="76" t="s">
        <v>119</v>
      </c>
      <c r="C35" s="187"/>
      <c r="D35" s="83"/>
      <c r="E35" s="77"/>
      <c r="F35" s="77"/>
      <c r="G35" s="77"/>
      <c r="H35" s="70"/>
      <c r="I35" s="70"/>
      <c r="J35" s="70"/>
      <c r="K35" s="70"/>
      <c r="L35" s="70"/>
      <c r="M35" s="70"/>
      <c r="N35" s="70"/>
      <c r="O35" s="70"/>
    </row>
    <row r="36" spans="1:15" ht="15.75" outlineLevel="2">
      <c r="A36" s="80"/>
      <c r="B36" s="81" t="s">
        <v>121</v>
      </c>
      <c r="C36" s="187"/>
      <c r="D36" s="83"/>
      <c r="E36" s="77"/>
      <c r="F36" s="80"/>
      <c r="G36" s="80"/>
      <c r="H36" s="70"/>
      <c r="I36" s="70"/>
      <c r="J36" s="70"/>
      <c r="K36" s="70"/>
      <c r="L36" s="70"/>
      <c r="M36" s="70"/>
      <c r="N36" s="70"/>
      <c r="O36" s="70"/>
    </row>
    <row r="37" spans="1:15" ht="15.75" outlineLevel="2">
      <c r="A37" s="80"/>
      <c r="B37" s="81"/>
      <c r="C37" s="188"/>
      <c r="D37" s="84"/>
      <c r="E37" s="77"/>
      <c r="F37" s="80"/>
      <c r="G37" s="80"/>
      <c r="H37" s="70"/>
      <c r="I37" s="70"/>
      <c r="J37" s="70"/>
      <c r="K37" s="70"/>
      <c r="L37" s="70"/>
      <c r="M37" s="70"/>
      <c r="N37" s="70"/>
      <c r="O37" s="70"/>
    </row>
    <row r="38" spans="1:15" ht="15" outlineLevel="1">
      <c r="A38" s="80"/>
      <c r="B38" s="191" t="s">
        <v>113</v>
      </c>
      <c r="C38" s="191"/>
      <c r="D38" s="191"/>
      <c r="E38" s="191"/>
      <c r="F38" s="191"/>
      <c r="G38" s="191"/>
      <c r="H38" s="70"/>
      <c r="I38" s="70"/>
      <c r="J38" s="70"/>
      <c r="K38" s="70"/>
      <c r="L38" s="70"/>
      <c r="M38" s="70"/>
      <c r="N38" s="70"/>
      <c r="O38" s="70"/>
    </row>
    <row r="39" spans="1:15" s="73" customFormat="1" ht="15" outlineLevel="1">
      <c r="A39" s="72"/>
      <c r="B39" s="74" t="s">
        <v>118</v>
      </c>
      <c r="C39" s="186"/>
      <c r="D39" s="82"/>
      <c r="E39" s="74"/>
      <c r="F39" s="189" t="s">
        <v>69</v>
      </c>
      <c r="G39" s="189"/>
      <c r="H39" s="70"/>
      <c r="I39" s="70"/>
      <c r="J39" s="70"/>
      <c r="K39" s="70"/>
      <c r="L39" s="70"/>
      <c r="M39" s="70"/>
      <c r="N39" s="70"/>
      <c r="O39" s="70"/>
    </row>
    <row r="40" spans="1:15" s="73" customFormat="1" ht="15" outlineLevel="2">
      <c r="A40" s="72"/>
      <c r="B40" s="76" t="s">
        <v>119</v>
      </c>
      <c r="C40" s="187"/>
      <c r="D40" s="83"/>
      <c r="E40" s="77"/>
      <c r="F40" s="78"/>
      <c r="G40" s="78"/>
      <c r="H40" s="70"/>
      <c r="I40" s="70"/>
      <c r="J40" s="70"/>
      <c r="K40" s="70"/>
      <c r="L40" s="70"/>
      <c r="M40" s="70"/>
      <c r="N40" s="70"/>
      <c r="O40" s="70"/>
    </row>
    <row r="41" spans="1:15" s="73" customFormat="1" ht="15" outlineLevel="2">
      <c r="A41" s="72"/>
      <c r="B41" s="76" t="s">
        <v>119</v>
      </c>
      <c r="C41" s="188"/>
      <c r="D41" s="84"/>
      <c r="E41" s="77"/>
      <c r="F41" s="78"/>
      <c r="G41" s="78"/>
      <c r="H41" s="70"/>
      <c r="I41" s="70"/>
      <c r="J41" s="70"/>
      <c r="K41" s="70"/>
      <c r="L41" s="70"/>
      <c r="M41" s="70"/>
      <c r="N41" s="70"/>
      <c r="O41" s="70"/>
    </row>
    <row r="42" spans="1:15" s="73" customFormat="1" ht="15" outlineLevel="1">
      <c r="A42" s="72"/>
      <c r="B42" s="79" t="s">
        <v>120</v>
      </c>
      <c r="C42" s="186"/>
      <c r="D42" s="82"/>
      <c r="E42" s="74"/>
      <c r="F42" s="189" t="s">
        <v>69</v>
      </c>
      <c r="G42" s="189"/>
      <c r="H42" s="70"/>
      <c r="I42" s="70"/>
      <c r="J42" s="70"/>
      <c r="K42" s="70"/>
      <c r="L42" s="70"/>
      <c r="M42" s="70"/>
      <c r="N42" s="70"/>
      <c r="O42" s="70"/>
    </row>
    <row r="43" spans="1:15" s="73" customFormat="1" ht="15" outlineLevel="2">
      <c r="A43" s="72"/>
      <c r="B43" s="76" t="s">
        <v>119</v>
      </c>
      <c r="C43" s="187"/>
      <c r="D43" s="83"/>
      <c r="E43" s="77"/>
      <c r="F43" s="77"/>
      <c r="G43" s="77"/>
      <c r="H43" s="70"/>
      <c r="I43" s="70"/>
      <c r="J43" s="70"/>
      <c r="K43" s="70"/>
      <c r="L43" s="70"/>
      <c r="M43" s="70"/>
      <c r="N43" s="70"/>
      <c r="O43" s="70"/>
    </row>
    <row r="44" spans="1:15" ht="15.75" outlineLevel="2">
      <c r="A44" s="80"/>
      <c r="B44" s="81" t="s">
        <v>121</v>
      </c>
      <c r="C44" s="187"/>
      <c r="D44" s="83"/>
      <c r="E44" s="77"/>
      <c r="F44" s="80"/>
      <c r="G44" s="80"/>
      <c r="H44" s="70"/>
      <c r="I44" s="70"/>
      <c r="J44" s="70"/>
      <c r="K44" s="70"/>
      <c r="L44" s="70"/>
      <c r="M44" s="70"/>
      <c r="N44" s="70"/>
      <c r="O44" s="70"/>
    </row>
    <row r="45" spans="1:15" ht="15.75" outlineLevel="2">
      <c r="A45" s="80"/>
      <c r="B45" s="81"/>
      <c r="C45" s="188"/>
      <c r="D45" s="84"/>
      <c r="E45" s="77"/>
      <c r="F45" s="80"/>
      <c r="G45" s="80"/>
      <c r="H45" s="70"/>
      <c r="I45" s="70"/>
      <c r="J45" s="70"/>
      <c r="K45" s="70"/>
      <c r="L45" s="70"/>
      <c r="M45" s="70"/>
      <c r="N45" s="70"/>
      <c r="O45" s="70"/>
    </row>
    <row r="46" spans="1:15" ht="15">
      <c r="A46" s="80"/>
      <c r="B46" s="192" t="s">
        <v>123</v>
      </c>
      <c r="C46" s="193"/>
      <c r="D46" s="193"/>
      <c r="E46" s="193"/>
      <c r="F46" s="193"/>
      <c r="G46" s="193"/>
      <c r="H46" s="70"/>
      <c r="I46" s="70"/>
      <c r="J46" s="70"/>
      <c r="K46" s="70"/>
      <c r="L46" s="70"/>
      <c r="M46" s="70"/>
      <c r="N46" s="70"/>
      <c r="O46" s="70"/>
    </row>
    <row r="47" spans="1:15" ht="15" outlineLevel="1">
      <c r="A47" s="80"/>
      <c r="B47" s="191" t="s">
        <v>112</v>
      </c>
      <c r="C47" s="191"/>
      <c r="D47" s="191"/>
      <c r="E47" s="191"/>
      <c r="F47" s="191"/>
      <c r="G47" s="191"/>
      <c r="H47" s="70"/>
      <c r="I47" s="70"/>
      <c r="J47" s="70"/>
      <c r="K47" s="70"/>
      <c r="L47" s="70"/>
      <c r="M47" s="70"/>
      <c r="N47" s="70"/>
      <c r="O47" s="70"/>
    </row>
    <row r="48" spans="1:15" s="73" customFormat="1" ht="15" outlineLevel="1">
      <c r="A48" s="72"/>
      <c r="B48" s="74" t="s">
        <v>118</v>
      </c>
      <c r="C48" s="186"/>
      <c r="D48" s="82"/>
      <c r="E48" s="74"/>
      <c r="F48" s="189" t="s">
        <v>69</v>
      </c>
      <c r="G48" s="189"/>
      <c r="H48" s="70"/>
      <c r="I48" s="70"/>
      <c r="J48" s="70"/>
      <c r="K48" s="70"/>
      <c r="L48" s="70"/>
      <c r="M48" s="70"/>
      <c r="N48" s="70"/>
      <c r="O48" s="70"/>
    </row>
    <row r="49" spans="1:15" s="73" customFormat="1" ht="15" outlineLevel="2">
      <c r="A49" s="72"/>
      <c r="B49" s="76" t="s">
        <v>119</v>
      </c>
      <c r="C49" s="187"/>
      <c r="D49" s="83"/>
      <c r="E49" s="77"/>
      <c r="F49" s="78"/>
      <c r="G49" s="78"/>
      <c r="H49" s="70"/>
      <c r="I49" s="70"/>
      <c r="J49" s="70"/>
      <c r="K49" s="70"/>
      <c r="L49" s="70"/>
      <c r="M49" s="70"/>
      <c r="N49" s="70"/>
      <c r="O49" s="70"/>
    </row>
    <row r="50" spans="1:15" s="73" customFormat="1" ht="15" outlineLevel="2">
      <c r="A50" s="72"/>
      <c r="B50" s="76" t="s">
        <v>119</v>
      </c>
      <c r="C50" s="188"/>
      <c r="D50" s="84"/>
      <c r="E50" s="77"/>
      <c r="F50" s="78"/>
      <c r="G50" s="78"/>
      <c r="H50" s="70"/>
      <c r="I50" s="70"/>
      <c r="J50" s="70"/>
      <c r="K50" s="70"/>
      <c r="L50" s="70"/>
      <c r="M50" s="70"/>
      <c r="N50" s="70"/>
      <c r="O50" s="70"/>
    </row>
    <row r="51" spans="1:15" s="73" customFormat="1" ht="15" outlineLevel="1">
      <c r="A51" s="72"/>
      <c r="B51" s="79" t="s">
        <v>120</v>
      </c>
      <c r="C51" s="186"/>
      <c r="D51" s="82"/>
      <c r="E51" s="74"/>
      <c r="F51" s="189" t="s">
        <v>69</v>
      </c>
      <c r="G51" s="189"/>
      <c r="H51" s="70"/>
      <c r="I51" s="70"/>
      <c r="J51" s="70"/>
      <c r="K51" s="70"/>
      <c r="L51" s="70"/>
      <c r="M51" s="70"/>
      <c r="N51" s="70"/>
      <c r="O51" s="70"/>
    </row>
    <row r="52" spans="1:15" s="73" customFormat="1" ht="15" outlineLevel="2">
      <c r="A52" s="72"/>
      <c r="B52" s="76" t="s">
        <v>119</v>
      </c>
      <c r="C52" s="187"/>
      <c r="D52" s="83"/>
      <c r="E52" s="77"/>
      <c r="F52" s="77"/>
      <c r="G52" s="77"/>
      <c r="H52" s="70"/>
      <c r="I52" s="70"/>
      <c r="J52" s="70"/>
      <c r="K52" s="70"/>
      <c r="L52" s="70"/>
      <c r="M52" s="70"/>
      <c r="N52" s="70"/>
      <c r="O52" s="70"/>
    </row>
    <row r="53" spans="1:15" ht="15.75" outlineLevel="2">
      <c r="A53" s="80"/>
      <c r="B53" s="81" t="s">
        <v>121</v>
      </c>
      <c r="C53" s="187"/>
      <c r="D53" s="83"/>
      <c r="E53" s="77"/>
      <c r="F53" s="80"/>
      <c r="G53" s="80"/>
      <c r="H53" s="70"/>
      <c r="I53" s="70"/>
      <c r="J53" s="70"/>
      <c r="K53" s="70"/>
      <c r="L53" s="70"/>
      <c r="M53" s="70"/>
      <c r="N53" s="70"/>
      <c r="O53" s="70"/>
    </row>
    <row r="54" spans="1:15" ht="15.75" outlineLevel="2">
      <c r="A54" s="80"/>
      <c r="B54" s="81"/>
      <c r="C54" s="188"/>
      <c r="D54" s="84"/>
      <c r="E54" s="77"/>
      <c r="F54" s="80"/>
      <c r="G54" s="80"/>
      <c r="H54" s="70"/>
      <c r="I54" s="70"/>
      <c r="J54" s="70"/>
      <c r="K54" s="70"/>
      <c r="L54" s="70"/>
      <c r="M54" s="70"/>
      <c r="N54" s="70"/>
      <c r="O54" s="70"/>
    </row>
    <row r="55" spans="1:15" ht="15" outlineLevel="1">
      <c r="A55" s="80"/>
      <c r="B55" s="191" t="s">
        <v>113</v>
      </c>
      <c r="C55" s="191"/>
      <c r="D55" s="191"/>
      <c r="E55" s="191"/>
      <c r="F55" s="191"/>
      <c r="G55" s="191"/>
      <c r="H55" s="70"/>
      <c r="I55" s="70"/>
      <c r="J55" s="70"/>
      <c r="K55" s="70"/>
      <c r="L55" s="70"/>
      <c r="M55" s="70"/>
      <c r="N55" s="70"/>
      <c r="O55" s="70"/>
    </row>
    <row r="56" spans="1:15" s="73" customFormat="1" ht="15" outlineLevel="1">
      <c r="A56" s="72"/>
      <c r="B56" s="74" t="s">
        <v>118</v>
      </c>
      <c r="C56" s="186"/>
      <c r="D56" s="82"/>
      <c r="E56" s="74"/>
      <c r="F56" s="189" t="s">
        <v>69</v>
      </c>
      <c r="G56" s="189"/>
      <c r="H56" s="70"/>
      <c r="I56" s="70"/>
      <c r="J56" s="70"/>
      <c r="K56" s="70"/>
      <c r="L56" s="70"/>
      <c r="M56" s="70"/>
      <c r="N56" s="70"/>
      <c r="O56" s="70"/>
    </row>
    <row r="57" spans="1:15" s="73" customFormat="1" ht="15" outlineLevel="2">
      <c r="A57" s="72"/>
      <c r="B57" s="76" t="s">
        <v>119</v>
      </c>
      <c r="C57" s="187"/>
      <c r="D57" s="83"/>
      <c r="E57" s="77"/>
      <c r="F57" s="78"/>
      <c r="G57" s="78"/>
      <c r="H57" s="70"/>
      <c r="I57" s="70"/>
      <c r="J57" s="70"/>
      <c r="K57" s="70"/>
      <c r="L57" s="70"/>
      <c r="M57" s="70"/>
      <c r="N57" s="70"/>
      <c r="O57" s="70"/>
    </row>
    <row r="58" spans="1:15" s="73" customFormat="1" ht="15" outlineLevel="2">
      <c r="A58" s="72"/>
      <c r="B58" s="76" t="s">
        <v>119</v>
      </c>
      <c r="C58" s="188"/>
      <c r="D58" s="84"/>
      <c r="E58" s="77"/>
      <c r="F58" s="78"/>
      <c r="G58" s="78"/>
      <c r="H58" s="70"/>
      <c r="I58" s="70"/>
      <c r="J58" s="70"/>
      <c r="K58" s="70"/>
      <c r="L58" s="70"/>
      <c r="M58" s="70"/>
      <c r="N58" s="70"/>
      <c r="O58" s="70"/>
    </row>
    <row r="59" spans="1:15" s="73" customFormat="1" ht="15" outlineLevel="1">
      <c r="A59" s="72"/>
      <c r="B59" s="79" t="s">
        <v>120</v>
      </c>
      <c r="C59" s="186"/>
      <c r="D59" s="82"/>
      <c r="E59" s="74"/>
      <c r="F59" s="189" t="s">
        <v>69</v>
      </c>
      <c r="G59" s="189"/>
      <c r="H59" s="70"/>
      <c r="I59" s="70"/>
      <c r="J59" s="70"/>
      <c r="K59" s="70"/>
      <c r="L59" s="70"/>
      <c r="M59" s="70"/>
      <c r="N59" s="70"/>
      <c r="O59" s="70"/>
    </row>
    <row r="60" spans="1:15" s="73" customFormat="1" ht="15" outlineLevel="2">
      <c r="A60" s="72"/>
      <c r="B60" s="76" t="s">
        <v>119</v>
      </c>
      <c r="C60" s="187"/>
      <c r="D60" s="83"/>
      <c r="E60" s="77"/>
      <c r="F60" s="77"/>
      <c r="G60" s="77"/>
      <c r="H60" s="70"/>
      <c r="I60" s="70"/>
      <c r="J60" s="70"/>
      <c r="K60" s="70"/>
      <c r="L60" s="70"/>
      <c r="M60" s="70"/>
      <c r="N60" s="70"/>
      <c r="O60" s="70"/>
    </row>
    <row r="61" spans="1:15" ht="15.75" outlineLevel="2">
      <c r="A61" s="80"/>
      <c r="B61" s="81" t="s">
        <v>121</v>
      </c>
      <c r="C61" s="187"/>
      <c r="D61" s="83"/>
      <c r="E61" s="77"/>
      <c r="F61" s="80"/>
      <c r="G61" s="80"/>
      <c r="H61" s="70"/>
      <c r="I61" s="70"/>
      <c r="J61" s="70"/>
      <c r="K61" s="70"/>
      <c r="L61" s="70"/>
      <c r="M61" s="70"/>
      <c r="N61" s="70"/>
      <c r="O61" s="70"/>
    </row>
    <row r="62" spans="1:15" ht="15.75" outlineLevel="2">
      <c r="A62" s="80"/>
      <c r="B62" s="81"/>
      <c r="C62" s="188"/>
      <c r="D62" s="84"/>
      <c r="E62" s="77"/>
      <c r="F62" s="80"/>
      <c r="G62" s="80"/>
      <c r="H62" s="70"/>
      <c r="I62" s="70"/>
      <c r="J62" s="70"/>
      <c r="K62" s="70"/>
      <c r="L62" s="70"/>
      <c r="M62" s="70"/>
      <c r="N62" s="70"/>
      <c r="O62" s="70"/>
    </row>
    <row r="63" spans="1:15" ht="15" customHeight="1">
      <c r="A63" s="80"/>
      <c r="B63" s="190" t="s">
        <v>124</v>
      </c>
      <c r="C63" s="190"/>
      <c r="D63" s="190"/>
      <c r="E63" s="190"/>
      <c r="F63" s="190"/>
      <c r="G63" s="190"/>
      <c r="H63" s="70"/>
      <c r="I63" s="70"/>
      <c r="J63" s="70"/>
      <c r="K63" s="70"/>
      <c r="L63" s="70"/>
      <c r="M63" s="70"/>
      <c r="N63" s="70"/>
      <c r="O63" s="70"/>
    </row>
    <row r="64" spans="1:15" ht="15" outlineLevel="1">
      <c r="A64" s="80"/>
      <c r="B64" s="191" t="s">
        <v>112</v>
      </c>
      <c r="C64" s="191"/>
      <c r="D64" s="191"/>
      <c r="E64" s="191"/>
      <c r="F64" s="191"/>
      <c r="G64" s="191"/>
      <c r="H64" s="70"/>
      <c r="I64" s="70"/>
      <c r="J64" s="70"/>
      <c r="K64" s="70"/>
      <c r="L64" s="70"/>
      <c r="M64" s="70"/>
      <c r="N64" s="70"/>
      <c r="O64" s="70"/>
    </row>
    <row r="65" spans="1:15" s="73" customFormat="1" ht="15" outlineLevel="2">
      <c r="A65" s="72"/>
      <c r="B65" s="74" t="s">
        <v>125</v>
      </c>
      <c r="C65" s="82"/>
      <c r="D65" s="82"/>
      <c r="E65" s="74"/>
      <c r="F65" s="79"/>
      <c r="G65" s="85"/>
      <c r="H65" s="70"/>
      <c r="I65" s="70"/>
      <c r="J65" s="70"/>
      <c r="K65" s="70"/>
      <c r="L65" s="70"/>
      <c r="M65" s="70"/>
      <c r="N65" s="70"/>
      <c r="O65" s="70"/>
    </row>
    <row r="66" spans="1:15" s="73" customFormat="1" ht="15" outlineLevel="2">
      <c r="A66" s="72"/>
      <c r="B66" s="79" t="s">
        <v>126</v>
      </c>
      <c r="C66" s="186"/>
      <c r="D66" s="82"/>
      <c r="E66" s="74"/>
      <c r="F66" s="79"/>
      <c r="G66" s="85"/>
      <c r="H66" s="70"/>
      <c r="I66" s="70"/>
      <c r="J66" s="70"/>
      <c r="K66" s="70"/>
      <c r="L66" s="70"/>
      <c r="M66" s="70"/>
      <c r="N66" s="70"/>
      <c r="O66" s="70"/>
    </row>
    <row r="67" spans="1:15" ht="15.75" outlineLevel="2">
      <c r="A67" s="80"/>
      <c r="B67" s="81"/>
      <c r="C67" s="188"/>
      <c r="D67" s="84"/>
      <c r="E67" s="77"/>
      <c r="F67" s="80"/>
      <c r="G67" s="80"/>
      <c r="H67" s="70"/>
      <c r="I67" s="70"/>
      <c r="J67" s="70"/>
      <c r="K67" s="70"/>
      <c r="L67" s="70"/>
      <c r="M67" s="70"/>
      <c r="N67" s="70"/>
      <c r="O67" s="70"/>
    </row>
    <row r="68" spans="1:15" ht="15" outlineLevel="1">
      <c r="A68" s="80"/>
      <c r="B68" s="191" t="s">
        <v>113</v>
      </c>
      <c r="C68" s="191"/>
      <c r="D68" s="191"/>
      <c r="E68" s="191"/>
      <c r="F68" s="191"/>
      <c r="G68" s="191"/>
      <c r="H68" s="70"/>
      <c r="I68" s="70"/>
      <c r="J68" s="70"/>
      <c r="K68" s="70"/>
      <c r="L68" s="70"/>
      <c r="M68" s="70"/>
      <c r="N68" s="70"/>
      <c r="O68" s="70"/>
    </row>
    <row r="69" spans="1:15" s="73" customFormat="1" ht="15" outlineLevel="2">
      <c r="A69" s="72"/>
      <c r="B69" s="74" t="s">
        <v>125</v>
      </c>
      <c r="C69" s="82"/>
      <c r="D69" s="82"/>
      <c r="E69" s="74"/>
      <c r="F69" s="79"/>
      <c r="G69" s="85"/>
      <c r="H69" s="70"/>
      <c r="I69" s="70"/>
      <c r="J69" s="70"/>
      <c r="K69" s="70"/>
      <c r="L69" s="70"/>
      <c r="M69" s="70"/>
      <c r="N69" s="70"/>
      <c r="O69" s="70"/>
    </row>
    <row r="70" spans="1:15" s="73" customFormat="1" ht="15" outlineLevel="2">
      <c r="A70" s="72"/>
      <c r="B70" s="79" t="s">
        <v>126</v>
      </c>
      <c r="C70" s="186"/>
      <c r="D70" s="82"/>
      <c r="E70" s="74"/>
      <c r="F70" s="79"/>
      <c r="G70" s="85"/>
      <c r="H70" s="70"/>
      <c r="I70" s="70"/>
      <c r="J70" s="70"/>
      <c r="K70" s="70"/>
      <c r="L70" s="70"/>
      <c r="M70" s="70"/>
      <c r="N70" s="70"/>
      <c r="O70" s="70"/>
    </row>
    <row r="71" spans="1:15" ht="15.75" outlineLevel="2">
      <c r="A71" s="80"/>
      <c r="B71" s="81"/>
      <c r="C71" s="188"/>
      <c r="D71" s="84"/>
      <c r="E71" s="77"/>
      <c r="F71" s="80"/>
      <c r="G71" s="80"/>
      <c r="H71" s="70"/>
      <c r="I71" s="70"/>
      <c r="J71" s="70"/>
      <c r="K71" s="70"/>
      <c r="L71" s="70"/>
      <c r="M71" s="70"/>
      <c r="N71" s="70"/>
      <c r="O71" s="70"/>
    </row>
    <row r="72" spans="1:15" ht="15" customHeight="1">
      <c r="A72" s="80"/>
      <c r="B72" s="190" t="s">
        <v>127</v>
      </c>
      <c r="C72" s="190"/>
      <c r="D72" s="190"/>
      <c r="E72" s="190"/>
      <c r="F72" s="190"/>
      <c r="G72" s="190"/>
      <c r="H72" s="70"/>
      <c r="I72" s="70"/>
      <c r="J72" s="70"/>
      <c r="K72" s="70"/>
      <c r="L72" s="70"/>
      <c r="M72" s="70"/>
      <c r="N72" s="70"/>
      <c r="O72" s="70"/>
    </row>
    <row r="73" spans="1:15" ht="15" outlineLevel="1">
      <c r="A73" s="80"/>
      <c r="B73" s="191" t="s">
        <v>112</v>
      </c>
      <c r="C73" s="191"/>
      <c r="D73" s="191"/>
      <c r="E73" s="191"/>
      <c r="F73" s="191"/>
      <c r="G73" s="191"/>
      <c r="H73" s="70"/>
      <c r="I73" s="70"/>
      <c r="J73" s="70"/>
      <c r="K73" s="70"/>
      <c r="L73" s="70"/>
      <c r="M73" s="70"/>
      <c r="N73" s="70"/>
      <c r="O73" s="70"/>
    </row>
    <row r="74" spans="1:15" s="73" customFormat="1" ht="15" outlineLevel="2">
      <c r="A74" s="72"/>
      <c r="B74" s="74" t="s">
        <v>125</v>
      </c>
      <c r="C74" s="82"/>
      <c r="D74" s="82"/>
      <c r="E74" s="74"/>
      <c r="F74" s="189" t="s">
        <v>69</v>
      </c>
      <c r="G74" s="189"/>
      <c r="H74" s="70"/>
      <c r="I74" s="70"/>
      <c r="J74" s="70"/>
      <c r="K74" s="70"/>
      <c r="L74" s="70"/>
      <c r="M74" s="70"/>
      <c r="N74" s="70"/>
      <c r="O74" s="70"/>
    </row>
    <row r="75" spans="1:15" s="73" customFormat="1" ht="15" outlineLevel="2">
      <c r="A75" s="72"/>
      <c r="B75" s="79" t="s">
        <v>126</v>
      </c>
      <c r="C75" s="186"/>
      <c r="D75" s="82"/>
      <c r="E75" s="74"/>
      <c r="F75" s="189" t="s">
        <v>69</v>
      </c>
      <c r="G75" s="189"/>
      <c r="H75" s="70"/>
      <c r="I75" s="70"/>
      <c r="J75" s="70"/>
      <c r="K75" s="70"/>
      <c r="L75" s="70"/>
      <c r="M75" s="70"/>
      <c r="N75" s="70"/>
      <c r="O75" s="70"/>
    </row>
    <row r="76" spans="1:15" ht="15.75" outlineLevel="2">
      <c r="A76" s="80"/>
      <c r="B76" s="81"/>
      <c r="C76" s="188"/>
      <c r="D76" s="84"/>
      <c r="E76" s="77"/>
      <c r="F76" s="80"/>
      <c r="G76" s="80"/>
      <c r="H76" s="70"/>
      <c r="I76" s="70"/>
      <c r="J76" s="70"/>
      <c r="K76" s="70"/>
      <c r="L76" s="70"/>
      <c r="M76" s="70"/>
      <c r="N76" s="70"/>
      <c r="O76" s="70"/>
    </row>
    <row r="77" spans="1:15" ht="14.25">
      <c r="A77" s="80"/>
      <c r="B77" s="80"/>
      <c r="C77" s="80"/>
      <c r="D77" s="80"/>
      <c r="E77" s="80"/>
      <c r="F77" s="80"/>
      <c r="G77" s="80"/>
      <c r="H77" s="70"/>
      <c r="I77" s="70"/>
      <c r="J77" s="70"/>
      <c r="K77" s="70"/>
      <c r="L77" s="70"/>
      <c r="M77" s="70"/>
      <c r="N77" s="70"/>
      <c r="O77" s="70"/>
    </row>
    <row r="78" spans="1:15" ht="14.25">
      <c r="A78" s="80"/>
      <c r="B78" s="80"/>
      <c r="C78" s="80"/>
      <c r="D78" s="80"/>
      <c r="E78" s="80"/>
      <c r="F78" s="80"/>
      <c r="G78" s="80"/>
      <c r="H78" s="70"/>
      <c r="I78" s="70"/>
      <c r="J78" s="70"/>
      <c r="K78" s="70"/>
      <c r="L78" s="70"/>
      <c r="M78" s="70"/>
      <c r="N78" s="70"/>
      <c r="O78" s="70"/>
    </row>
  </sheetData>
  <sheetProtection/>
  <mergeCells count="58">
    <mergeCell ref="A3:A4"/>
    <mergeCell ref="B3:B4"/>
    <mergeCell ref="C3:C4"/>
    <mergeCell ref="D3:E3"/>
    <mergeCell ref="O3:O4"/>
    <mergeCell ref="B6:G6"/>
    <mergeCell ref="B7:G7"/>
    <mergeCell ref="B8:G8"/>
    <mergeCell ref="F3:G3"/>
    <mergeCell ref="H3:H4"/>
    <mergeCell ref="I3:I4"/>
    <mergeCell ref="J3:N3"/>
    <mergeCell ref="B9:G9"/>
    <mergeCell ref="B10:G10"/>
    <mergeCell ref="B11:G11"/>
    <mergeCell ref="B12:G12"/>
    <mergeCell ref="B13:G13"/>
    <mergeCell ref="B21:G21"/>
    <mergeCell ref="C14:C16"/>
    <mergeCell ref="F14:G14"/>
    <mergeCell ref="C17:C20"/>
    <mergeCell ref="F17:G17"/>
    <mergeCell ref="F31:G31"/>
    <mergeCell ref="C42:C45"/>
    <mergeCell ref="C25:C28"/>
    <mergeCell ref="F25:G25"/>
    <mergeCell ref="C22:C24"/>
    <mergeCell ref="F22:G22"/>
    <mergeCell ref="C56:C58"/>
    <mergeCell ref="F56:G56"/>
    <mergeCell ref="B29:G29"/>
    <mergeCell ref="B30:G30"/>
    <mergeCell ref="B47:G47"/>
    <mergeCell ref="B38:G38"/>
    <mergeCell ref="C39:C41"/>
    <mergeCell ref="F39:G39"/>
    <mergeCell ref="B46:G46"/>
    <mergeCell ref="C31:C33"/>
    <mergeCell ref="B72:G72"/>
    <mergeCell ref="B73:G73"/>
    <mergeCell ref="F42:G42"/>
    <mergeCell ref="C34:C37"/>
    <mergeCell ref="F34:G34"/>
    <mergeCell ref="C59:C62"/>
    <mergeCell ref="F59:G59"/>
    <mergeCell ref="C48:C50"/>
    <mergeCell ref="F48:G48"/>
    <mergeCell ref="B55:G55"/>
    <mergeCell ref="C51:C54"/>
    <mergeCell ref="F51:G51"/>
    <mergeCell ref="C75:C76"/>
    <mergeCell ref="F75:G75"/>
    <mergeCell ref="B63:G63"/>
    <mergeCell ref="B64:G64"/>
    <mergeCell ref="B68:G68"/>
    <mergeCell ref="C70:C71"/>
    <mergeCell ref="F74:G74"/>
    <mergeCell ref="C66:C67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RadaGminy</cp:lastModifiedBy>
  <cp:lastPrinted>2013-03-01T09:56:03Z</cp:lastPrinted>
  <dcterms:created xsi:type="dcterms:W3CDTF">2010-09-17T02:30:46Z</dcterms:created>
  <dcterms:modified xsi:type="dcterms:W3CDTF">2013-03-01T10:28:42Z</dcterms:modified>
  <cp:category/>
  <cp:version/>
  <cp:contentType/>
  <cp:contentStatus/>
</cp:coreProperties>
</file>