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<sst xmlns="http://schemas.openxmlformats.org/spreadsheetml/2006/main" count="211" uniqueCount="136">
  <si>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</si>
  <si>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</si>
  <si>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</si>
  <si>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</si>
  <si>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</si>
  <si>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</si>
  <si>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</si>
  <si>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</si>
  <si>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</si>
  <si>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</si>
  <si>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</si>
  <si>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</si>
  <si>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</si>
  <si>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</si>
  <si>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</si>
  <si>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</si>
  <si>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</si>
  <si>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</si>
  <si>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</si>
  <si>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</si>
  <si>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</si>
  <si>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</si>
  <si>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</si>
  <si>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</si>
  <si>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</si>
  <si>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</si>
  <si>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</si>
  <si>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</si>
  <si>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</si>
  <si>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</si>
  <si>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</si>
  <si>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</si>
  <si>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</si>
  <si>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</si>
  <si>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</si>
  <si>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</si>
  <si>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</si>
  <si>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</si>
  <si>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</si>
  <si>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</si>
  <si>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</si>
  <si>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</si>
  <si>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</si>
  <si>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</si>
  <si>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</si>
  <si>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</si>
  <si>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</si>
  <si>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</si>
  <si>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</si>
  <si>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</si>
  <si>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</si>
  <si>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</si>
  <si>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</si>
  <si>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</si>
  <si>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</si>
  <si>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</si>
  <si>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</si>
  <si>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</si>
  <si>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</si>
  <si>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</si>
  <si>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</si>
  <si>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</si>
  <si>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</si>
  <si>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</si>
  <si>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</si>
  <si>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</si>
  <si>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</si>
  <si>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</si>
  <si>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</si>
  <si>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</si>
  <si>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</si>
  <si>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</si>
  <si>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</si>
  <si>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</si>
  <si>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</si>
  <si>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</si>
  <si>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</si>
  <si>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</si>
  <si>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</si>
  <si>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</si>
  <si>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</si>
  <si>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</si>
  <si>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</si>
  <si>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</si>
  <si>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</si>
  <si>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</si>
  <si>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</si>
  <si>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</si>
  <si>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</si>
  <si>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</si>
  <si>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</si>
  <si>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</si>
  <si>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</si>
  <si>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</si>
  <si>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</si>
  <si>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</si>
  <si>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</si>
  <si>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</si>
  <si>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</si>
  <si>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</si>
  <si>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</si>
  <si>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</si>
  <si>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</si>
  <si>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</si>
  <si>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</si>
  <si>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</si>
  <si>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</si>
  <si>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</si>
  <si>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</si>
  <si>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</si>
  <si>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</si>
  <si>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</si>
  <si>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</si>
  <si>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</si>
  <si>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</si>
  <si>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</si>
  <si>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</si>
  <si>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</si>
  <si>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</si>
  <si>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</si>
  <si>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</si>
  <si>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</si>
  <si>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</si>
  <si>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</si>
  <si>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</si>
  <si>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</si>
  <si>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</si>
  <si>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</si>
  <si>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</si>
  <si>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</si>
  <si>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</si>
  <si>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</si>
  <si>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</si>
  <si>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</si>
  <si>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</si>
  <si>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Załącznik Nr 1 do Uchwały Nr XX/138/2012 Rady Gminy w Dobroniu z dnia 28 czerwca 2012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</si>
</sst>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10" fontId="3" fillId="0" borderId="18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49" fontId="3" fillId="33" borderId="20" xfId="56" applyNumberFormat="1" applyFont="1" applyFill="1" applyBorder="1" applyAlignment="1">
      <alignment horizontal="center" vertical="center"/>
      <protection/>
    </xf>
    <xf numFmtId="165" fontId="3" fillId="34" borderId="21" xfId="56" applyNumberFormat="1" applyFont="1" applyFill="1" applyBorder="1" applyAlignment="1">
      <alignment vertical="center"/>
      <protection/>
    </xf>
    <xf numFmtId="165" fontId="3" fillId="34" borderId="22" xfId="56" applyNumberFormat="1" applyFont="1" applyFill="1" applyBorder="1" applyAlignment="1">
      <alignment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8" fillId="34" borderId="23" xfId="56" applyFont="1" applyFill="1" applyBorder="1" applyAlignment="1">
      <alignment horizontal="center" vertical="center"/>
      <protection/>
    </xf>
    <xf numFmtId="0" fontId="11" fillId="0" borderId="25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3" fillId="33" borderId="27" xfId="56" applyFont="1" applyFill="1" applyBorder="1" applyAlignment="1">
      <alignment horizontal="center"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7" xfId="56" applyNumberFormat="1" applyFont="1" applyFill="1" applyBorder="1" applyAlignment="1">
      <alignment vertical="center"/>
      <protection/>
    </xf>
    <xf numFmtId="0" fontId="3" fillId="0" borderId="27" xfId="0" applyFont="1" applyBorder="1" applyAlignment="1">
      <alignment horizontal="center" vertical="top"/>
    </xf>
    <xf numFmtId="0" fontId="12" fillId="0" borderId="28" xfId="56" applyFont="1" applyBorder="1" applyAlignment="1">
      <alignment horizontal="center" vertical="center"/>
      <protection/>
    </xf>
    <xf numFmtId="165" fontId="2" fillId="0" borderId="29" xfId="56" applyNumberFormat="1" applyFont="1" applyBorder="1" applyAlignment="1">
      <alignment vertical="center"/>
      <protection/>
    </xf>
    <xf numFmtId="165" fontId="2" fillId="0" borderId="30" xfId="56" applyNumberFormat="1" applyFont="1" applyBorder="1" applyAlignment="1">
      <alignment vertical="center"/>
      <protection/>
    </xf>
    <xf numFmtId="0" fontId="12" fillId="0" borderId="23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4" xfId="56" applyFont="1" applyBorder="1" applyAlignment="1">
      <alignment horizontal="center"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2" fillId="0" borderId="22" xfId="56" applyNumberFormat="1" applyFont="1" applyBorder="1" applyAlignment="1">
      <alignment vertical="center"/>
      <protection/>
    </xf>
    <xf numFmtId="49" fontId="3" fillId="33" borderId="31" xfId="56" applyNumberFormat="1" applyFont="1" applyFill="1" applyBorder="1" applyAlignment="1">
      <alignment horizontal="center"/>
      <protection/>
    </xf>
    <xf numFmtId="49" fontId="3" fillId="33" borderId="32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1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3" fillId="0" borderId="15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vertical="center"/>
      <protection/>
    </xf>
    <xf numFmtId="165" fontId="3" fillId="0" borderId="18" xfId="56" applyNumberFormat="1" applyFont="1" applyFill="1" applyBorder="1" applyAlignment="1">
      <alignment vertical="center"/>
      <protection/>
    </xf>
    <xf numFmtId="165" fontId="3" fillId="0" borderId="13" xfId="56" applyNumberFormat="1" applyFont="1" applyFill="1" applyBorder="1" applyAlignment="1">
      <alignment vertical="center"/>
      <protection/>
    </xf>
    <xf numFmtId="4" fontId="3" fillId="33" borderId="13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vertical="center"/>
      <protection/>
    </xf>
    <xf numFmtId="4" fontId="3" fillId="34" borderId="10" xfId="56" applyNumberFormat="1" applyFont="1" applyFill="1" applyBorder="1" applyAlignment="1">
      <alignment vertical="center"/>
      <protection/>
    </xf>
    <xf numFmtId="4" fontId="3" fillId="35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34" borderId="21" xfId="56" applyNumberFormat="1" applyFont="1" applyFill="1" applyBorder="1" applyAlignment="1">
      <alignment vertical="center"/>
      <protection/>
    </xf>
    <xf numFmtId="4" fontId="3" fillId="0" borderId="15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4" fontId="3" fillId="33" borderId="10" xfId="56" applyNumberFormat="1" applyFont="1" applyFill="1" applyBorder="1" applyAlignment="1">
      <alignment vertical="center"/>
      <protection/>
    </xf>
    <xf numFmtId="4" fontId="2" fillId="0" borderId="29" xfId="56" applyNumberFormat="1" applyFont="1" applyBorder="1" applyAlignment="1">
      <alignment vertical="center"/>
      <protection/>
    </xf>
    <xf numFmtId="4" fontId="2" fillId="0" borderId="21" xfId="56" applyNumberFormat="1" applyFont="1" applyBorder="1" applyAlignment="1">
      <alignment vertical="center"/>
      <protection/>
    </xf>
    <xf numFmtId="4" fontId="8" fillId="0" borderId="15" xfId="56" applyNumberFormat="1" applyFont="1" applyFill="1" applyBorder="1" applyAlignment="1">
      <alignment vertical="center"/>
      <protection/>
    </xf>
    <xf numFmtId="166" fontId="3" fillId="0" borderId="15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vertical="center"/>
      <protection/>
    </xf>
    <xf numFmtId="0" fontId="12" fillId="0" borderId="11" xfId="56" applyFont="1" applyBorder="1" applyAlignment="1">
      <alignment horizontal="left" vertical="center" wrapText="1"/>
      <protection/>
    </xf>
    <xf numFmtId="49" fontId="3" fillId="33" borderId="37" xfId="56" applyNumberFormat="1" applyFont="1" applyFill="1" applyBorder="1" applyAlignment="1">
      <alignment horizontal="center"/>
      <protection/>
    </xf>
    <xf numFmtId="49" fontId="3" fillId="33" borderId="29" xfId="56" applyNumberFormat="1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0" fontId="3" fillId="0" borderId="10" xfId="56" applyNumberFormat="1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65" fontId="2" fillId="0" borderId="29" xfId="56" applyNumberFormat="1" applyFont="1" applyFill="1" applyBorder="1" applyAlignment="1">
      <alignment vertical="center"/>
      <protection/>
    </xf>
    <xf numFmtId="165" fontId="2" fillId="0" borderId="21" xfId="56" applyNumberFormat="1" applyFont="1" applyFill="1" applyBorder="1" applyAlignment="1">
      <alignment vertical="center"/>
      <protection/>
    </xf>
    <xf numFmtId="165" fontId="3" fillId="0" borderId="38" xfId="56" applyNumberFormat="1" applyFont="1" applyFill="1" applyBorder="1" applyAlignment="1">
      <alignment vertical="center"/>
      <protection/>
    </xf>
    <xf numFmtId="165" fontId="3" fillId="0" borderId="38" xfId="56" applyNumberFormat="1" applyFont="1" applyBorder="1" applyAlignment="1">
      <alignment vertical="center"/>
      <protection/>
    </xf>
    <xf numFmtId="166" fontId="3" fillId="33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horizontal="center"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12" fillId="0" borderId="10" xfId="56" applyNumberFormat="1" applyFont="1" applyFill="1" applyBorder="1" applyAlignment="1">
      <alignment vertical="center"/>
      <protection/>
    </xf>
    <xf numFmtId="166" fontId="3" fillId="0" borderId="15" xfId="56" applyNumberFormat="1" applyFont="1" applyFill="1" applyBorder="1" applyAlignment="1">
      <alignment vertical="center"/>
      <protection/>
    </xf>
    <xf numFmtId="10" fontId="3" fillId="0" borderId="18" xfId="56" applyNumberFormat="1" applyFont="1" applyBorder="1" applyAlignment="1">
      <alignment vertical="center"/>
      <protection/>
    </xf>
    <xf numFmtId="10" fontId="3" fillId="0" borderId="10" xfId="59" applyNumberFormat="1" applyFont="1" applyFill="1" applyBorder="1" applyAlignment="1">
      <alignment vertical="center"/>
    </xf>
    <xf numFmtId="166" fontId="3" fillId="0" borderId="15" xfId="56" applyNumberFormat="1" applyFont="1" applyFill="1" applyBorder="1" applyAlignment="1">
      <alignment horizontal="right" vertical="center"/>
      <protection/>
    </xf>
    <xf numFmtId="165" fontId="3" fillId="35" borderId="10" xfId="56" applyNumberFormat="1" applyFont="1" applyFill="1" applyBorder="1" applyAlignment="1">
      <alignment vertical="center"/>
      <protection/>
    </xf>
    <xf numFmtId="166" fontId="3" fillId="35" borderId="21" xfId="56" applyNumberFormat="1" applyFont="1" applyFill="1" applyBorder="1" applyAlignment="1">
      <alignment vertical="center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6" fontId="3" fillId="0" borderId="10" xfId="56" applyNumberFormat="1" applyFont="1" applyBorder="1" applyAlignment="1">
      <alignment horizontal="right" vertical="center"/>
      <protection/>
    </xf>
    <xf numFmtId="0" fontId="14" fillId="36" borderId="39" xfId="0" applyFont="1" applyFill="1" applyBorder="1" applyAlignment="1">
      <alignment vertical="center"/>
    </xf>
    <xf numFmtId="0" fontId="14" fillId="36" borderId="40" xfId="0" applyFont="1" applyFill="1" applyBorder="1" applyAlignment="1">
      <alignment vertical="center"/>
    </xf>
    <xf numFmtId="0" fontId="3" fillId="36" borderId="39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21" xfId="56" applyFont="1" applyBorder="1" applyAlignment="1">
      <alignment horizontal="left" vertical="center" wrapText="1"/>
      <protection/>
    </xf>
    <xf numFmtId="0" fontId="2" fillId="0" borderId="33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41" xfId="0" applyFont="1" applyBorder="1" applyAlignment="1">
      <alignment horizontal="left" vertical="top"/>
    </xf>
    <xf numFmtId="0" fontId="2" fillId="0" borderId="12" xfId="56" applyFont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1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33" borderId="44" xfId="56" applyNumberFormat="1" applyFont="1" applyFill="1" applyBorder="1" applyAlignment="1">
      <alignment horizontal="center" vertical="center" wrapText="1"/>
      <protection/>
    </xf>
    <xf numFmtId="49" fontId="3" fillId="33" borderId="39" xfId="56" applyNumberFormat="1" applyFont="1" applyFill="1" applyBorder="1" applyAlignment="1">
      <alignment horizontal="center" vertical="center" wrapText="1"/>
      <protection/>
    </xf>
    <xf numFmtId="49" fontId="3" fillId="33" borderId="40" xfId="56" applyNumberFormat="1" applyFont="1" applyFill="1" applyBorder="1" applyAlignment="1">
      <alignment horizontal="center" vertical="center" wrapText="1"/>
      <protection/>
    </xf>
    <xf numFmtId="0" fontId="3" fillId="33" borderId="35" xfId="56" applyFont="1" applyFill="1" applyBorder="1" applyAlignment="1">
      <alignment horizontal="left" vertical="center" wrapText="1"/>
      <protection/>
    </xf>
    <xf numFmtId="0" fontId="3" fillId="33" borderId="45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 quotePrefix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3" fillId="0" borderId="41" xfId="56" applyFont="1" applyBorder="1" applyAlignment="1">
      <alignment horizontal="left" vertical="center" wrapText="1"/>
      <protection/>
    </xf>
    <xf numFmtId="0" fontId="3" fillId="0" borderId="49" xfId="56" applyFont="1" applyBorder="1" applyAlignment="1">
      <alignment horizontal="left" vertical="center" wrapText="1"/>
      <protection/>
    </xf>
    <xf numFmtId="0" fontId="8" fillId="34" borderId="33" xfId="56" applyFont="1" applyFill="1" applyBorder="1" applyAlignment="1">
      <alignment horizontal="left" vertical="center" wrapText="1"/>
      <protection/>
    </xf>
    <xf numFmtId="0" fontId="8" fillId="34" borderId="50" xfId="56" applyFont="1" applyFill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0" borderId="34" xfId="0" applyFont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9" sqref="F9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3" t="s">
        <v>135</v>
      </c>
      <c r="B1" s="164"/>
      <c r="C1" s="164"/>
      <c r="D1" s="164"/>
      <c r="E1" s="86"/>
      <c r="O1" s="3" t="s">
        <v>132</v>
      </c>
    </row>
    <row r="2" spans="1:35" ht="12.75" thickBot="1">
      <c r="A2" s="165"/>
      <c r="B2" s="165"/>
      <c r="C2" s="165"/>
      <c r="D2" s="165"/>
      <c r="E2" s="153" t="s">
        <v>131</v>
      </c>
      <c r="F2" s="154"/>
      <c r="G2" s="134" t="s">
        <v>93</v>
      </c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3"/>
    </row>
    <row r="3" spans="1:253" s="24" customFormat="1" ht="13.5" customHeight="1" thickBot="1">
      <c r="A3" s="29" t="s">
        <v>0</v>
      </c>
      <c r="B3" s="166" t="s">
        <v>1</v>
      </c>
      <c r="C3" s="167"/>
      <c r="D3" s="168"/>
      <c r="E3" s="109">
        <v>2010</v>
      </c>
      <c r="F3" s="110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69" t="s">
        <v>70</v>
      </c>
      <c r="C4" s="170"/>
      <c r="D4" s="170"/>
      <c r="E4" s="118">
        <f>+E5+E6</f>
        <v>17384905.11</v>
      </c>
      <c r="F4" s="102">
        <f aca="true" t="shared" si="0" ref="F4:AI4">+F5+F6</f>
        <v>17642423.29</v>
      </c>
      <c r="G4" s="92">
        <f>+G5+G6</f>
        <v>19027940.42</v>
      </c>
      <c r="H4" s="92">
        <f t="shared" si="0"/>
        <v>19209493.24</v>
      </c>
      <c r="I4" s="92">
        <f t="shared" si="0"/>
        <v>20255015.368199997</v>
      </c>
      <c r="J4" s="92">
        <f t="shared" si="0"/>
        <v>21188041.213450994</v>
      </c>
      <c r="K4" s="92">
        <f t="shared" si="0"/>
        <v>22341733.4801908</v>
      </c>
      <c r="L4" s="92">
        <f t="shared" si="0"/>
        <v>23549428.82160129</v>
      </c>
      <c r="M4" s="92">
        <f t="shared" si="0"/>
        <v>24844647.40678936</v>
      </c>
      <c r="N4" s="92">
        <f t="shared" si="0"/>
        <v>26211103.01416277</v>
      </c>
      <c r="O4" s="92">
        <f t="shared" si="0"/>
        <v>27783769.19501254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0" t="s">
        <v>4</v>
      </c>
      <c r="D5" s="150"/>
      <c r="E5" s="119">
        <v>16382877.29</v>
      </c>
      <c r="F5" s="93">
        <v>17470618.27</v>
      </c>
      <c r="G5" s="93">
        <v>18366166.42</v>
      </c>
      <c r="H5" s="93">
        <v>19009493.24</v>
      </c>
      <c r="I5" s="93">
        <f aca="true" t="shared" si="1" ref="I5:N5">H5*1.055</f>
        <v>20055015.368199997</v>
      </c>
      <c r="J5" s="93">
        <f t="shared" si="1"/>
        <v>21158041.213450994</v>
      </c>
      <c r="K5" s="93">
        <f t="shared" si="1"/>
        <v>22321733.4801908</v>
      </c>
      <c r="L5" s="93">
        <f t="shared" si="1"/>
        <v>23549428.82160129</v>
      </c>
      <c r="M5" s="93">
        <f t="shared" si="1"/>
        <v>24844647.40678936</v>
      </c>
      <c r="N5" s="93">
        <f t="shared" si="1"/>
        <v>26211103.01416277</v>
      </c>
      <c r="O5" s="93">
        <f>N5*1.06</f>
        <v>27783769.19501254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0" t="s">
        <v>6</v>
      </c>
      <c r="D6" s="150"/>
      <c r="E6" s="119">
        <v>1002027.82</v>
      </c>
      <c r="F6" s="93">
        <v>171805.02</v>
      </c>
      <c r="G6" s="94">
        <v>661774</v>
      </c>
      <c r="H6" s="93">
        <v>200000</v>
      </c>
      <c r="I6" s="93">
        <v>200000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6" t="s">
        <v>7</v>
      </c>
      <c r="E7" s="119">
        <v>52388</v>
      </c>
      <c r="F7" s="93">
        <v>14482.02</v>
      </c>
      <c r="G7" s="93">
        <v>230000</v>
      </c>
      <c r="H7" s="93">
        <v>200000</v>
      </c>
      <c r="I7" s="93">
        <v>200000</v>
      </c>
      <c r="J7" s="93">
        <v>30000</v>
      </c>
      <c r="K7" s="93">
        <v>20000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40" t="s">
        <v>9</v>
      </c>
      <c r="C8" s="141"/>
      <c r="D8" s="141"/>
      <c r="E8" s="120">
        <v>15102255.97</v>
      </c>
      <c r="F8" s="95">
        <v>15519153.46</v>
      </c>
      <c r="G8" s="95">
        <v>17990915.42</v>
      </c>
      <c r="H8" s="95">
        <v>17747635.16</v>
      </c>
      <c r="I8" s="95">
        <f>H8*1.01</f>
        <v>17925111.5116</v>
      </c>
      <c r="J8" s="95">
        <f aca="true" t="shared" si="2" ref="J8:O8">I8*1.025</f>
        <v>18373239.299389996</v>
      </c>
      <c r="K8" s="95">
        <f t="shared" si="2"/>
        <v>18832570.281874742</v>
      </c>
      <c r="L8" s="95">
        <f t="shared" si="2"/>
        <v>19303384.53892161</v>
      </c>
      <c r="M8" s="95">
        <f t="shared" si="2"/>
        <v>19785969.15239465</v>
      </c>
      <c r="N8" s="95">
        <f t="shared" si="2"/>
        <v>20280618.381204512</v>
      </c>
      <c r="O8" s="95">
        <f t="shared" si="2"/>
        <v>20787633.840734623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0" t="s">
        <v>10</v>
      </c>
      <c r="D9" s="150"/>
      <c r="E9" s="119">
        <v>7726520.97</v>
      </c>
      <c r="F9" s="93">
        <v>8175395.87</v>
      </c>
      <c r="G9" s="93">
        <v>9333263</v>
      </c>
      <c r="H9" s="93">
        <v>9698524.16</v>
      </c>
      <c r="I9" s="93">
        <f aca="true" t="shared" si="3" ref="I9:O9">H9*1.04</f>
        <v>10086465.126400001</v>
      </c>
      <c r="J9" s="93">
        <f t="shared" si="3"/>
        <v>10489923.731456002</v>
      </c>
      <c r="K9" s="93">
        <f t="shared" si="3"/>
        <v>10909520.680714242</v>
      </c>
      <c r="L9" s="93">
        <f t="shared" si="3"/>
        <v>11345901.507942813</v>
      </c>
      <c r="M9" s="93">
        <f t="shared" si="3"/>
        <v>11799737.568260526</v>
      </c>
      <c r="N9" s="93">
        <f t="shared" si="3"/>
        <v>12271727.070990948</v>
      </c>
      <c r="O9" s="93">
        <f t="shared" si="3"/>
        <v>12762596.153830586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0" t="s">
        <v>11</v>
      </c>
      <c r="D10" s="150"/>
      <c r="E10" s="119">
        <v>1825942.07</v>
      </c>
      <c r="F10" s="93">
        <v>2071878.64</v>
      </c>
      <c r="G10" s="93">
        <v>2286250</v>
      </c>
      <c r="H10" s="93">
        <v>2309112.5</v>
      </c>
      <c r="I10" s="93">
        <f>H10*1.01</f>
        <v>2332203.625</v>
      </c>
      <c r="J10" s="93">
        <f aca="true" t="shared" si="4" ref="J10:O10">I10*1.025</f>
        <v>2390508.7156249997</v>
      </c>
      <c r="K10" s="93">
        <f t="shared" si="4"/>
        <v>2450271.4335156246</v>
      </c>
      <c r="L10" s="93">
        <f t="shared" si="4"/>
        <v>2511528.219353515</v>
      </c>
      <c r="M10" s="93">
        <f t="shared" si="4"/>
        <v>2574316.4248373527</v>
      </c>
      <c r="N10" s="93">
        <f t="shared" si="4"/>
        <v>2638674.335458286</v>
      </c>
      <c r="O10" s="93">
        <f t="shared" si="4"/>
        <v>2704641.193844743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0" t="s">
        <v>13</v>
      </c>
      <c r="D11" s="150"/>
      <c r="E11" s="119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6" t="s">
        <v>14</v>
      </c>
      <c r="E12" s="119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0" t="s">
        <v>16</v>
      </c>
      <c r="D13" s="150"/>
      <c r="E13" s="121" t="s">
        <v>69</v>
      </c>
      <c r="F13" s="94">
        <v>872755.56</v>
      </c>
      <c r="G13" s="94">
        <v>1249082.52</v>
      </c>
      <c r="H13" s="94">
        <v>1290330.64</v>
      </c>
      <c r="I13" s="94">
        <v>1174909</v>
      </c>
      <c r="J13" s="94">
        <v>1174234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62" t="s">
        <v>55</v>
      </c>
      <c r="C14" s="174"/>
      <c r="D14" s="174"/>
      <c r="E14" s="120">
        <f>E4-E8</f>
        <v>2282649.1399999987</v>
      </c>
      <c r="F14" s="96">
        <f aca="true" t="shared" si="5" ref="F14:AH14">F4-F8</f>
        <v>2123269.829999998</v>
      </c>
      <c r="G14" s="96">
        <f>G4-G8</f>
        <v>1037025</v>
      </c>
      <c r="H14" s="96">
        <f>H4-H8</f>
        <v>1461858.0799999982</v>
      </c>
      <c r="I14" s="96">
        <f>I4-I8-0.01</f>
        <v>2329903.846599998</v>
      </c>
      <c r="J14" s="96">
        <f t="shared" si="5"/>
        <v>2814801.9140609987</v>
      </c>
      <c r="K14" s="96">
        <f>K4-K8-0.01</f>
        <v>3509163.1883160565</v>
      </c>
      <c r="L14" s="96">
        <f t="shared" si="5"/>
        <v>4246044.282679681</v>
      </c>
      <c r="M14" s="96">
        <f>M4-M8</f>
        <v>5058678.25439471</v>
      </c>
      <c r="N14" s="97">
        <f>N4-N8</f>
        <v>5930484.632958259</v>
      </c>
      <c r="O14" s="96">
        <f>O4-O8+0.01</f>
        <v>6996135.364277916</v>
      </c>
      <c r="P14" s="25" t="e">
        <f t="shared" si="5"/>
        <v>#REF!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25">
        <f t="shared" si="5"/>
        <v>0</v>
      </c>
      <c r="AF14" s="25">
        <f t="shared" si="5"/>
        <v>0</v>
      </c>
      <c r="AG14" s="25">
        <f t="shared" si="5"/>
        <v>0</v>
      </c>
      <c r="AH14" s="25">
        <f t="shared" si="5"/>
        <v>0</v>
      </c>
      <c r="AI14" s="26">
        <f>AI4-AI8</f>
        <v>0</v>
      </c>
    </row>
    <row r="15" spans="1:35" ht="27.75" customHeight="1">
      <c r="A15" s="33" t="s">
        <v>18</v>
      </c>
      <c r="B15" s="171" t="s">
        <v>19</v>
      </c>
      <c r="C15" s="172"/>
      <c r="D15" s="172"/>
      <c r="E15" s="122">
        <v>666776.02</v>
      </c>
      <c r="F15" s="95">
        <v>302073.56</v>
      </c>
      <c r="G15" s="95">
        <v>800000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75" t="s">
        <v>83</v>
      </c>
      <c r="D16" s="175"/>
      <c r="E16" s="123">
        <v>666776.02</v>
      </c>
      <c r="F16" s="93">
        <v>302073.56</v>
      </c>
      <c r="G16" s="93">
        <v>800000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40" t="s">
        <v>82</v>
      </c>
      <c r="C17" s="141"/>
      <c r="D17" s="141"/>
      <c r="E17" s="120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76" t="s">
        <v>54</v>
      </c>
      <c r="C18" s="177"/>
      <c r="D18" s="177"/>
      <c r="E18" s="120">
        <f aca="true" t="shared" si="6" ref="E18:AI18">E14+E15+E17</f>
        <v>2949425.1599999988</v>
      </c>
      <c r="F18" s="96">
        <f t="shared" si="6"/>
        <v>2425343.3899999983</v>
      </c>
      <c r="G18" s="96">
        <f>G14+G15+G17</f>
        <v>1837025</v>
      </c>
      <c r="H18" s="96">
        <f>H14+H15+H17</f>
        <v>1461858.0799999982</v>
      </c>
      <c r="I18" s="96">
        <f>I14+I15+I17</f>
        <v>2329903.846599998</v>
      </c>
      <c r="J18" s="96">
        <f>J14+J15+J17</f>
        <v>2814801.9140609987</v>
      </c>
      <c r="K18" s="96">
        <f>K14+K15+K17</f>
        <v>3509163.1883160565</v>
      </c>
      <c r="L18" s="96">
        <f t="shared" si="6"/>
        <v>4246044.282679681</v>
      </c>
      <c r="M18" s="96">
        <f>M14+M15+M17</f>
        <v>5058678.25439471</v>
      </c>
      <c r="N18" s="96">
        <f t="shared" si="6"/>
        <v>5930484.632958259</v>
      </c>
      <c r="O18" s="96">
        <f>O14+O15+O17</f>
        <v>6996135.364277916</v>
      </c>
      <c r="P18" s="25" t="e">
        <f t="shared" si="6"/>
        <v>#REF!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5">
        <f t="shared" si="6"/>
        <v>0</v>
      </c>
      <c r="AG18" s="25">
        <f t="shared" si="6"/>
        <v>0</v>
      </c>
      <c r="AH18" s="25">
        <f t="shared" si="6"/>
        <v>0</v>
      </c>
      <c r="AI18" s="26">
        <f t="shared" si="6"/>
        <v>0</v>
      </c>
    </row>
    <row r="19" spans="1:35" ht="13.5" customHeight="1">
      <c r="A19" s="33" t="s">
        <v>22</v>
      </c>
      <c r="B19" s="171" t="s">
        <v>23</v>
      </c>
      <c r="C19" s="172"/>
      <c r="D19" s="172"/>
      <c r="E19" s="120">
        <f>E20+E21</f>
        <v>1264592.5</v>
      </c>
      <c r="F19" s="95">
        <f aca="true" t="shared" si="7" ref="F19:AI19">F20+F21</f>
        <v>1595386.13</v>
      </c>
      <c r="G19" s="95">
        <v>1449260</v>
      </c>
      <c r="H19" s="95">
        <f t="shared" si="7"/>
        <v>1380000</v>
      </c>
      <c r="I19" s="95">
        <f t="shared" si="7"/>
        <v>1102600</v>
      </c>
      <c r="J19" s="95">
        <f t="shared" si="7"/>
        <v>1034000</v>
      </c>
      <c r="K19" s="95">
        <f t="shared" si="7"/>
        <v>1400000</v>
      </c>
      <c r="L19" s="95">
        <f t="shared" si="7"/>
        <v>1390000</v>
      </c>
      <c r="M19" s="95">
        <f t="shared" si="7"/>
        <v>1333921</v>
      </c>
      <c r="N19" s="95">
        <f t="shared" si="7"/>
        <v>1486119</v>
      </c>
      <c r="O19" s="95">
        <f>O20+O21</f>
        <v>543581.12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2" t="s">
        <v>3</v>
      </c>
      <c r="B20" s="4"/>
      <c r="C20" s="173" t="s">
        <v>24</v>
      </c>
      <c r="D20" s="173"/>
      <c r="E20" s="119">
        <v>1020254</v>
      </c>
      <c r="F20" s="93">
        <v>1242259.44</v>
      </c>
      <c r="G20" s="93">
        <v>1049260</v>
      </c>
      <c r="H20" s="93">
        <v>1100000</v>
      </c>
      <c r="I20" s="93">
        <v>822600</v>
      </c>
      <c r="J20" s="93">
        <v>784000</v>
      </c>
      <c r="K20" s="93">
        <v>1150000</v>
      </c>
      <c r="L20" s="93">
        <v>1150000</v>
      </c>
      <c r="M20" s="93">
        <v>1123921</v>
      </c>
      <c r="N20" s="93">
        <v>1356119</v>
      </c>
      <c r="O20" s="93">
        <v>423581.12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73" t="s">
        <v>25</v>
      </c>
      <c r="D21" s="173"/>
      <c r="E21" s="119">
        <v>244338.5</v>
      </c>
      <c r="F21" s="93">
        <v>353126.69</v>
      </c>
      <c r="G21" s="93">
        <v>400000</v>
      </c>
      <c r="H21" s="93">
        <v>280000</v>
      </c>
      <c r="I21" s="94">
        <v>280000</v>
      </c>
      <c r="J21" s="93">
        <v>250000</v>
      </c>
      <c r="K21" s="93">
        <v>250000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71" t="s">
        <v>27</v>
      </c>
      <c r="C22" s="172"/>
      <c r="D22" s="172"/>
      <c r="E22" s="120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62" t="s">
        <v>53</v>
      </c>
      <c r="C23" s="174"/>
      <c r="D23" s="174"/>
      <c r="E23" s="120">
        <f>E18-E19-E22</f>
        <v>1684832.6599999988</v>
      </c>
      <c r="F23" s="96">
        <f aca="true" t="shared" si="8" ref="F23:AI23">F18-F19-F22</f>
        <v>829957.2599999984</v>
      </c>
      <c r="G23" s="96">
        <f t="shared" si="8"/>
        <v>387765</v>
      </c>
      <c r="H23" s="96">
        <f>H18-H19-H22</f>
        <v>81858.07999999821</v>
      </c>
      <c r="I23" s="96">
        <f t="shared" si="8"/>
        <v>1227303.846599998</v>
      </c>
      <c r="J23" s="96">
        <f t="shared" si="8"/>
        <v>1780801.9140609987</v>
      </c>
      <c r="K23" s="96">
        <f>K18-K19-K22</f>
        <v>2109163.1883160565</v>
      </c>
      <c r="L23" s="96">
        <f t="shared" si="8"/>
        <v>2856044.2826796807</v>
      </c>
      <c r="M23" s="96">
        <f>M18-M19-M22</f>
        <v>3724757.25439471</v>
      </c>
      <c r="N23" s="97">
        <f t="shared" si="8"/>
        <v>4444365.632958259</v>
      </c>
      <c r="O23" s="96">
        <f t="shared" si="8"/>
        <v>6452554.244277916</v>
      </c>
      <c r="P23" s="25" t="e">
        <f t="shared" si="8"/>
        <v>#REF!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8"/>
        <v>0</v>
      </c>
      <c r="V23" s="25">
        <f t="shared" si="8"/>
        <v>0</v>
      </c>
      <c r="W23" s="25">
        <f t="shared" si="8"/>
        <v>0</v>
      </c>
      <c r="X23" s="25">
        <f t="shared" si="8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>
        <f t="shared" si="8"/>
        <v>0</v>
      </c>
      <c r="AF23" s="25">
        <f t="shared" si="8"/>
        <v>0</v>
      </c>
      <c r="AG23" s="25">
        <f t="shared" si="8"/>
        <v>0</v>
      </c>
      <c r="AH23" s="25">
        <f t="shared" si="8"/>
        <v>0</v>
      </c>
      <c r="AI23" s="26">
        <f t="shared" si="8"/>
        <v>0</v>
      </c>
    </row>
    <row r="24" spans="1:35" ht="17.25" customHeight="1">
      <c r="A24" s="33" t="s">
        <v>29</v>
      </c>
      <c r="B24" s="171" t="s">
        <v>30</v>
      </c>
      <c r="C24" s="172"/>
      <c r="D24" s="172"/>
      <c r="E24" s="120">
        <v>3282758.66</v>
      </c>
      <c r="F24" s="95">
        <v>1400443.32</v>
      </c>
      <c r="G24" s="95">
        <v>1739950</v>
      </c>
      <c r="H24" s="95">
        <v>1300000</v>
      </c>
      <c r="I24" s="95">
        <v>1227303.85</v>
      </c>
      <c r="J24" s="95">
        <v>1780801.91</v>
      </c>
      <c r="K24" s="95">
        <v>2109163.19</v>
      </c>
      <c r="L24" s="95">
        <v>2856044.28</v>
      </c>
      <c r="M24" s="95">
        <v>3724757.25</v>
      </c>
      <c r="N24" s="98">
        <v>4444365.63</v>
      </c>
      <c r="O24" s="95">
        <v>6452554.24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75" t="s">
        <v>31</v>
      </c>
      <c r="D25" s="175"/>
      <c r="E25" s="121" t="s">
        <v>69</v>
      </c>
      <c r="F25" s="94">
        <v>308438.55</v>
      </c>
      <c r="G25" s="94">
        <v>1035960</v>
      </c>
      <c r="H25" s="94">
        <v>1260000</v>
      </c>
      <c r="I25" s="94">
        <v>1155500</v>
      </c>
      <c r="J25" s="94">
        <v>710000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40" t="s">
        <v>33</v>
      </c>
      <c r="C26" s="141"/>
      <c r="D26" s="141"/>
      <c r="E26" s="120">
        <v>1900000</v>
      </c>
      <c r="F26" s="95">
        <v>1500000</v>
      </c>
      <c r="G26" s="95">
        <v>1352185</v>
      </c>
      <c r="H26" s="95">
        <v>1218141.92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84" t="s">
        <v>52</v>
      </c>
      <c r="C27" s="185"/>
      <c r="D27" s="185"/>
      <c r="E27" s="129">
        <f>E23-E24+E26</f>
        <v>302073.9999999986</v>
      </c>
      <c r="F27" s="99">
        <f aca="true" t="shared" si="9" ref="F27:AI27">F23-F24+F26</f>
        <v>929513.9399999983</v>
      </c>
      <c r="G27" s="99">
        <f t="shared" si="9"/>
        <v>0</v>
      </c>
      <c r="H27" s="99">
        <f t="shared" si="9"/>
        <v>-1.862645149230957E-09</v>
      </c>
      <c r="I27" s="99">
        <f t="shared" si="9"/>
        <v>-0.0034000021405518055</v>
      </c>
      <c r="J27" s="99">
        <f t="shared" si="9"/>
        <v>0.0040609987918287516</v>
      </c>
      <c r="K27" s="99">
        <f t="shared" si="9"/>
        <v>-0.0016839434392750263</v>
      </c>
      <c r="L27" s="99">
        <f t="shared" si="9"/>
        <v>0.0026796809397637844</v>
      </c>
      <c r="M27" s="99">
        <f t="shared" si="9"/>
        <v>0.004394710063934326</v>
      </c>
      <c r="N27" s="99">
        <f t="shared" si="9"/>
        <v>0.0029582595452666283</v>
      </c>
      <c r="O27" s="99">
        <f t="shared" si="9"/>
        <v>0.004277915693819523</v>
      </c>
      <c r="P27" s="30" t="e">
        <f t="shared" si="9"/>
        <v>#REF!</v>
      </c>
      <c r="Q27" s="30">
        <f t="shared" si="9"/>
        <v>0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  <c r="W27" s="30">
        <f t="shared" si="9"/>
        <v>0</v>
      </c>
      <c r="X27" s="30">
        <f t="shared" si="9"/>
        <v>0</v>
      </c>
      <c r="Y27" s="30">
        <f t="shared" si="9"/>
        <v>0</v>
      </c>
      <c r="Z27" s="30">
        <f t="shared" si="9"/>
        <v>0</v>
      </c>
      <c r="AA27" s="30">
        <f t="shared" si="9"/>
        <v>0</v>
      </c>
      <c r="AB27" s="30">
        <f t="shared" si="9"/>
        <v>0</v>
      </c>
      <c r="AC27" s="30">
        <f t="shared" si="9"/>
        <v>0</v>
      </c>
      <c r="AD27" s="30">
        <f t="shared" si="9"/>
        <v>0</v>
      </c>
      <c r="AE27" s="30">
        <f t="shared" si="9"/>
        <v>0</v>
      </c>
      <c r="AF27" s="30">
        <f t="shared" si="9"/>
        <v>0</v>
      </c>
      <c r="AG27" s="30">
        <f t="shared" si="9"/>
        <v>0</v>
      </c>
      <c r="AH27" s="30">
        <f t="shared" si="9"/>
        <v>0</v>
      </c>
      <c r="AI27" s="31">
        <f t="shared" si="9"/>
        <v>0</v>
      </c>
    </row>
    <row r="28" spans="1:35" ht="19.5" customHeight="1">
      <c r="A28" s="36" t="s">
        <v>35</v>
      </c>
      <c r="B28" s="178" t="s">
        <v>39</v>
      </c>
      <c r="C28" s="179"/>
      <c r="D28" s="179"/>
      <c r="E28" s="124">
        <v>6131413.64</v>
      </c>
      <c r="F28" s="105">
        <v>6389154.2</v>
      </c>
      <c r="G28" s="100">
        <f aca="true" t="shared" si="10" ref="G28:O28">F28-G20+G26</f>
        <v>6692079.2</v>
      </c>
      <c r="H28" s="100">
        <f t="shared" si="10"/>
        <v>6810221.12</v>
      </c>
      <c r="I28" s="100">
        <f t="shared" si="10"/>
        <v>5987621.12</v>
      </c>
      <c r="J28" s="100">
        <f t="shared" si="10"/>
        <v>5203621.12</v>
      </c>
      <c r="K28" s="100">
        <f t="shared" si="10"/>
        <v>4053621.12</v>
      </c>
      <c r="L28" s="100">
        <f t="shared" si="10"/>
        <v>2903621.12</v>
      </c>
      <c r="M28" s="100">
        <f t="shared" si="10"/>
        <v>1779700.12</v>
      </c>
      <c r="N28" s="100">
        <f t="shared" si="10"/>
        <v>423581.1200000001</v>
      </c>
      <c r="O28" s="100">
        <f t="shared" si="10"/>
        <v>1.1641532182693481E-10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0" t="s">
        <v>40</v>
      </c>
      <c r="D29" s="150"/>
      <c r="E29" s="119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0" t="s">
        <v>41</v>
      </c>
      <c r="D30" s="150"/>
      <c r="E30" s="119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40" t="s">
        <v>42</v>
      </c>
      <c r="C31" s="141"/>
      <c r="D31" s="141"/>
      <c r="E31" s="120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51" t="s">
        <v>68</v>
      </c>
      <c r="C32" s="152"/>
      <c r="D32" s="152"/>
      <c r="E32" s="112">
        <f>+(E19+E11)/E4</f>
        <v>0.07274083418911453</v>
      </c>
      <c r="F32" s="112">
        <f aca="true" t="shared" si="11" ref="F32:AI32">+(F19+F11)/F4</f>
        <v>0.09042896793573078</v>
      </c>
      <c r="G32" s="112">
        <f t="shared" si="11"/>
        <v>0.07616483802296875</v>
      </c>
      <c r="H32" s="112">
        <f>+(H19+H11)/H4</f>
        <v>0.07183947971758156</v>
      </c>
      <c r="I32" s="112">
        <f t="shared" si="11"/>
        <v>0.054435900440295976</v>
      </c>
      <c r="J32" s="112">
        <f t="shared" si="11"/>
        <v>0.04880111330648047</v>
      </c>
      <c r="K32" s="112">
        <f t="shared" si="11"/>
        <v>0.06266299798273504</v>
      </c>
      <c r="L32" s="112">
        <f t="shared" si="11"/>
        <v>0.059024786143644745</v>
      </c>
      <c r="M32" s="112">
        <f t="shared" si="11"/>
        <v>0.05369047820076835</v>
      </c>
      <c r="N32" s="112">
        <f t="shared" si="11"/>
        <v>0.056698071775041214</v>
      </c>
      <c r="O32" s="112">
        <f t="shared" si="11"/>
        <v>0.019564700389808096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33.75" customHeight="1">
      <c r="A33" s="33" t="s">
        <v>134</v>
      </c>
      <c r="B33" s="140" t="s">
        <v>133</v>
      </c>
      <c r="C33" s="141"/>
      <c r="D33" s="141"/>
      <c r="E33" s="112">
        <f>+(E40+E7)/E4</f>
        <v>0.06262161415961841</v>
      </c>
      <c r="F33" s="112">
        <f aca="true" t="shared" si="12" ref="F33:AI33">+(F40+F7)/F4</f>
        <v>0.09141715474620603</v>
      </c>
      <c r="G33" s="112">
        <f t="shared" si="12"/>
        <v>0.010786821666955796</v>
      </c>
      <c r="H33" s="112">
        <f t="shared" si="12"/>
        <v>0.06152468809218823</v>
      </c>
      <c r="I33" s="112">
        <f t="shared" si="12"/>
        <v>0.10120475444409237</v>
      </c>
      <c r="J33" s="112">
        <f t="shared" si="12"/>
        <v>0.12104950562550174</v>
      </c>
      <c r="K33" s="112">
        <f t="shared" si="12"/>
        <v>0.1458778120867738</v>
      </c>
      <c r="L33" s="8">
        <f t="shared" si="12"/>
        <v>0.17011216335765386</v>
      </c>
      <c r="M33" s="8">
        <f t="shared" si="12"/>
        <v>0.19515987387567835</v>
      </c>
      <c r="N33" s="8">
        <f t="shared" si="12"/>
        <v>0.221298761438008</v>
      </c>
      <c r="O33" s="8">
        <f t="shared" si="12"/>
        <v>0.24748749192432287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3" t="s">
        <v>3</v>
      </c>
      <c r="B34" s="140" t="s">
        <v>130</v>
      </c>
      <c r="C34" s="141"/>
      <c r="D34" s="141"/>
      <c r="E34" s="126">
        <v>0.111</v>
      </c>
      <c r="F34" s="126">
        <v>0.0799</v>
      </c>
      <c r="G34" s="126">
        <v>0.0797</v>
      </c>
      <c r="H34" s="126">
        <f>+(E33+F33+G33)/3</f>
        <v>0.05494186352426008</v>
      </c>
      <c r="I34" s="112">
        <f aca="true" t="shared" si="13" ref="I34:AH34">+(F33+G33+H33)/3</f>
        <v>0.05457622150178335</v>
      </c>
      <c r="J34" s="112">
        <f t="shared" si="13"/>
        <v>0.057838754734412134</v>
      </c>
      <c r="K34" s="112">
        <f t="shared" si="13"/>
        <v>0.09459298272059412</v>
      </c>
      <c r="L34" s="112">
        <f t="shared" si="13"/>
        <v>0.1227106907187893</v>
      </c>
      <c r="M34" s="8">
        <f t="shared" si="13"/>
        <v>0.1456798270233098</v>
      </c>
      <c r="N34" s="8">
        <f t="shared" si="13"/>
        <v>0.170383283106702</v>
      </c>
      <c r="O34" s="8">
        <f t="shared" si="13"/>
        <v>0.1955235995571134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40" t="s">
        <v>43</v>
      </c>
      <c r="C35" s="141"/>
      <c r="D35" s="141"/>
      <c r="E35" s="113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4" ref="J35:AI35">IF(J32&lt;=J34,"Spełnia  art. 243","Nie spełnia art. 243")</f>
        <v>Spełnia  art. 243</v>
      </c>
      <c r="K35" s="101" t="str">
        <f t="shared" si="14"/>
        <v>Spełnia  art. 243</v>
      </c>
      <c r="L35" s="101" t="str">
        <f t="shared" si="14"/>
        <v>Spełnia  art. 243</v>
      </c>
      <c r="M35" s="101" t="str">
        <f t="shared" si="14"/>
        <v>Spełnia  art. 243</v>
      </c>
      <c r="N35" s="101" t="str">
        <f t="shared" si="14"/>
        <v>Spełnia  art. 243</v>
      </c>
      <c r="O35" s="101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3" t="s">
        <v>44</v>
      </c>
      <c r="B36" s="140" t="s">
        <v>56</v>
      </c>
      <c r="C36" s="141"/>
      <c r="D36" s="141"/>
      <c r="E36" s="112">
        <f>+(E19+E11-E12-E30)/E4</f>
        <v>0.07274083418911453</v>
      </c>
      <c r="F36" s="8">
        <f>+(F19+F11-F12-F30)/F4</f>
        <v>0.09042896793573078</v>
      </c>
      <c r="G36" s="8">
        <f>+(G19+G11-G12-G30)/G4</f>
        <v>0.07616483802296875</v>
      </c>
      <c r="H36" s="8">
        <f>+(H19+H11-H12-H30)/H4</f>
        <v>0.07183947971758156</v>
      </c>
      <c r="I36" s="8">
        <f aca="true" t="shared" si="15" ref="I36:O36">+(I19+I11-I12-I30)/I4</f>
        <v>0.054435900440295976</v>
      </c>
      <c r="J36" s="8">
        <f t="shared" si="15"/>
        <v>0.04880111330648047</v>
      </c>
      <c r="K36" s="8">
        <f t="shared" si="15"/>
        <v>0.06266299798273504</v>
      </c>
      <c r="L36" s="8">
        <f t="shared" si="15"/>
        <v>0.059024786143644745</v>
      </c>
      <c r="M36" s="8">
        <f t="shared" si="15"/>
        <v>0.05369047820076835</v>
      </c>
      <c r="N36" s="8">
        <f t="shared" si="15"/>
        <v>0.056698071775041214</v>
      </c>
      <c r="O36" s="8">
        <f t="shared" si="15"/>
        <v>0.019564700389808096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82" t="s">
        <v>57</v>
      </c>
      <c r="C37" s="183"/>
      <c r="D37" s="183"/>
      <c r="E37" s="27">
        <f aca="true" t="shared" si="16" ref="E37:AI37">+(E28-E29)/E4</f>
        <v>0.3526860573126246</v>
      </c>
      <c r="F37" s="125">
        <f t="shared" si="16"/>
        <v>0.36214720024439456</v>
      </c>
      <c r="G37" s="125">
        <f t="shared" si="16"/>
        <v>0.35169750652393517</v>
      </c>
      <c r="H37" s="125">
        <f t="shared" si="16"/>
        <v>0.35452372610325045</v>
      </c>
      <c r="I37" s="125">
        <f t="shared" si="16"/>
        <v>0.2956117786708992</v>
      </c>
      <c r="J37" s="125">
        <f t="shared" si="16"/>
        <v>0.24559236352138766</v>
      </c>
      <c r="K37" s="125">
        <f t="shared" si="16"/>
        <v>0.18143718004666584</v>
      </c>
      <c r="L37" s="125">
        <f t="shared" si="16"/>
        <v>0.12329900406487067</v>
      </c>
      <c r="M37" s="125">
        <f t="shared" si="16"/>
        <v>0.07163314056586921</v>
      </c>
      <c r="N37" s="27">
        <f t="shared" si="16"/>
        <v>0.016160369892527015</v>
      </c>
      <c r="O37" s="27">
        <f t="shared" si="16"/>
        <v>4.190047830077443E-18</v>
      </c>
      <c r="P37" s="27" t="e">
        <f t="shared" si="16"/>
        <v>#REF!</v>
      </c>
      <c r="Q37" s="27" t="e">
        <f t="shared" si="16"/>
        <v>#DIV/0!</v>
      </c>
      <c r="R37" s="27" t="e">
        <f t="shared" si="16"/>
        <v>#DIV/0!</v>
      </c>
      <c r="S37" s="27" t="e">
        <f t="shared" si="16"/>
        <v>#DIV/0!</v>
      </c>
      <c r="T37" s="27" t="e">
        <f t="shared" si="16"/>
        <v>#DIV/0!</v>
      </c>
      <c r="U37" s="27" t="e">
        <f t="shared" si="16"/>
        <v>#DIV/0!</v>
      </c>
      <c r="V37" s="27" t="e">
        <f t="shared" si="16"/>
        <v>#DIV/0!</v>
      </c>
      <c r="W37" s="27" t="e">
        <f t="shared" si="16"/>
        <v>#DIV/0!</v>
      </c>
      <c r="X37" s="27" t="e">
        <f t="shared" si="16"/>
        <v>#DIV/0!</v>
      </c>
      <c r="Y37" s="27" t="e">
        <f t="shared" si="16"/>
        <v>#DIV/0!</v>
      </c>
      <c r="Z37" s="27" t="e">
        <f t="shared" si="16"/>
        <v>#DIV/0!</v>
      </c>
      <c r="AA37" s="27" t="e">
        <f t="shared" si="16"/>
        <v>#DIV/0!</v>
      </c>
      <c r="AB37" s="27" t="e">
        <f t="shared" si="16"/>
        <v>#DIV/0!</v>
      </c>
      <c r="AC37" s="27" t="e">
        <f t="shared" si="16"/>
        <v>#DIV/0!</v>
      </c>
      <c r="AD37" s="27" t="e">
        <f t="shared" si="16"/>
        <v>#DIV/0!</v>
      </c>
      <c r="AE37" s="27" t="e">
        <f t="shared" si="16"/>
        <v>#DIV/0!</v>
      </c>
      <c r="AF37" s="27" t="e">
        <f t="shared" si="16"/>
        <v>#DIV/0!</v>
      </c>
      <c r="AG37" s="27" t="e">
        <f t="shared" si="16"/>
        <v>#DIV/0!</v>
      </c>
      <c r="AH37" s="27" t="e">
        <f t="shared" si="16"/>
        <v>#DIV/0!</v>
      </c>
      <c r="AI37" s="28" t="e">
        <f t="shared" si="16"/>
        <v>#DIV/0!</v>
      </c>
    </row>
    <row r="38" spans="1:35" ht="20.25" customHeight="1">
      <c r="A38" s="49" t="s">
        <v>46</v>
      </c>
      <c r="B38" s="180" t="s">
        <v>84</v>
      </c>
      <c r="C38" s="181"/>
      <c r="D38" s="181"/>
      <c r="E38" s="114">
        <f>+E5</f>
        <v>16382877.29</v>
      </c>
      <c r="F38" s="103">
        <f aca="true" t="shared" si="17" ref="F38:AI38">+F5</f>
        <v>17470618.27</v>
      </c>
      <c r="G38" s="103">
        <f>+G5</f>
        <v>18366166.42</v>
      </c>
      <c r="H38" s="103">
        <f t="shared" si="17"/>
        <v>19009493.24</v>
      </c>
      <c r="I38" s="103">
        <f t="shared" si="17"/>
        <v>20055015.368199997</v>
      </c>
      <c r="J38" s="103">
        <f t="shared" si="17"/>
        <v>21158041.213450994</v>
      </c>
      <c r="K38" s="103">
        <f t="shared" si="17"/>
        <v>22321733.4801908</v>
      </c>
      <c r="L38" s="103">
        <f t="shared" si="17"/>
        <v>23549428.82160129</v>
      </c>
      <c r="M38" s="103">
        <f t="shared" si="17"/>
        <v>24844647.40678936</v>
      </c>
      <c r="N38" s="103">
        <f t="shared" si="17"/>
        <v>26211103.01416277</v>
      </c>
      <c r="O38" s="103">
        <f t="shared" si="17"/>
        <v>27783769.19501254</v>
      </c>
      <c r="P38" s="50" t="e">
        <f>+#REF!</f>
        <v>#REF!</v>
      </c>
      <c r="Q38" s="50">
        <f t="shared" si="17"/>
        <v>0</v>
      </c>
      <c r="R38" s="50">
        <f t="shared" si="17"/>
        <v>0</v>
      </c>
      <c r="S38" s="50">
        <f t="shared" si="17"/>
        <v>0</v>
      </c>
      <c r="T38" s="50">
        <f t="shared" si="17"/>
        <v>0</v>
      </c>
      <c r="U38" s="50">
        <f t="shared" si="17"/>
        <v>0</v>
      </c>
      <c r="V38" s="50">
        <f t="shared" si="17"/>
        <v>0</v>
      </c>
      <c r="W38" s="50">
        <f t="shared" si="17"/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50">
        <f t="shared" si="17"/>
        <v>0</v>
      </c>
      <c r="AE38" s="50">
        <f t="shared" si="17"/>
        <v>0</v>
      </c>
      <c r="AF38" s="50">
        <f t="shared" si="17"/>
        <v>0</v>
      </c>
      <c r="AG38" s="50">
        <f t="shared" si="17"/>
        <v>0</v>
      </c>
      <c r="AH38" s="50">
        <f t="shared" si="17"/>
        <v>0</v>
      </c>
      <c r="AI38" s="51">
        <f t="shared" si="17"/>
        <v>0</v>
      </c>
    </row>
    <row r="39" spans="1:35" ht="23.25" customHeight="1">
      <c r="A39" s="52" t="s">
        <v>47</v>
      </c>
      <c r="B39" s="142" t="s">
        <v>85</v>
      </c>
      <c r="C39" s="142"/>
      <c r="D39" s="143"/>
      <c r="E39" s="111">
        <f>+E8+E21</f>
        <v>15346594.47</v>
      </c>
      <c r="F39" s="93">
        <f aca="true" t="shared" si="18" ref="F39:AI39">+F8+F21</f>
        <v>15872280.15</v>
      </c>
      <c r="G39" s="93">
        <f t="shared" si="18"/>
        <v>18390915.42</v>
      </c>
      <c r="H39" s="93">
        <f t="shared" si="18"/>
        <v>18027635.16</v>
      </c>
      <c r="I39" s="93">
        <f t="shared" si="18"/>
        <v>18205111.5116</v>
      </c>
      <c r="J39" s="93">
        <f t="shared" si="18"/>
        <v>18623239.299389996</v>
      </c>
      <c r="K39" s="93">
        <f t="shared" si="18"/>
        <v>19082570.281874742</v>
      </c>
      <c r="L39" s="93">
        <f t="shared" si="18"/>
        <v>19543384.53892161</v>
      </c>
      <c r="M39" s="93">
        <f t="shared" si="18"/>
        <v>19995969.15239465</v>
      </c>
      <c r="N39" s="93">
        <f t="shared" si="18"/>
        <v>20410618.381204512</v>
      </c>
      <c r="O39" s="93">
        <f t="shared" si="18"/>
        <v>20907633.840734623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4">
        <f t="shared" si="18"/>
        <v>0</v>
      </c>
    </row>
    <row r="40" spans="1:35" ht="23.25" customHeight="1">
      <c r="A40" s="38" t="s">
        <v>48</v>
      </c>
      <c r="B40" s="161" t="s">
        <v>129</v>
      </c>
      <c r="C40" s="161"/>
      <c r="D40" s="162"/>
      <c r="E40" s="128">
        <f>+E38-E39</f>
        <v>1036282.8199999984</v>
      </c>
      <c r="F40" s="96">
        <f aca="true" t="shared" si="19" ref="F40:AI40">+F38-F39</f>
        <v>1598338.1199999992</v>
      </c>
      <c r="G40" s="96">
        <f t="shared" si="19"/>
        <v>-24749</v>
      </c>
      <c r="H40" s="96">
        <f t="shared" si="19"/>
        <v>981858.0799999982</v>
      </c>
      <c r="I40" s="96">
        <f t="shared" si="19"/>
        <v>1849903.8565999977</v>
      </c>
      <c r="J40" s="96">
        <f t="shared" si="19"/>
        <v>2534801.9140609987</v>
      </c>
      <c r="K40" s="96">
        <f t="shared" si="19"/>
        <v>3239163.1983160563</v>
      </c>
      <c r="L40" s="96">
        <f t="shared" si="19"/>
        <v>4006044.2826796807</v>
      </c>
      <c r="M40" s="96">
        <f t="shared" si="19"/>
        <v>4848678.25439471</v>
      </c>
      <c r="N40" s="96">
        <f t="shared" si="19"/>
        <v>5800484.632958259</v>
      </c>
      <c r="O40" s="96">
        <f t="shared" si="19"/>
        <v>6876135.354277916</v>
      </c>
      <c r="P40" s="25" t="e">
        <f t="shared" si="19"/>
        <v>#REF!</v>
      </c>
      <c r="Q40" s="25">
        <f t="shared" si="19"/>
        <v>0</v>
      </c>
      <c r="R40" s="25">
        <f t="shared" si="19"/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6">
        <f t="shared" si="19"/>
        <v>0</v>
      </c>
    </row>
    <row r="41" spans="1:35" ht="40.5" customHeight="1">
      <c r="A41" s="52" t="s">
        <v>59</v>
      </c>
      <c r="B41" s="157" t="s">
        <v>58</v>
      </c>
      <c r="C41" s="157"/>
      <c r="D41" s="158"/>
      <c r="E41" s="111">
        <f aca="true" t="shared" si="20" ref="E41:AI41">+IF(E40&lt;0,IF(-E40&gt;E15,"brak środków",-E40),0)</f>
        <v>0</v>
      </c>
      <c r="F41" s="93">
        <f t="shared" si="20"/>
        <v>0</v>
      </c>
      <c r="G41" s="93">
        <f t="shared" si="20"/>
        <v>24749</v>
      </c>
      <c r="H41" s="93">
        <f t="shared" si="20"/>
        <v>0</v>
      </c>
      <c r="I41" s="93">
        <f t="shared" si="20"/>
        <v>0</v>
      </c>
      <c r="J41" s="93">
        <f t="shared" si="20"/>
        <v>0</v>
      </c>
      <c r="K41" s="93">
        <f t="shared" si="20"/>
        <v>0</v>
      </c>
      <c r="L41" s="93">
        <f t="shared" si="20"/>
        <v>0</v>
      </c>
      <c r="M41" s="93">
        <f t="shared" si="20"/>
        <v>0</v>
      </c>
      <c r="N41" s="93">
        <f t="shared" si="20"/>
        <v>0</v>
      </c>
      <c r="O41" s="93">
        <f t="shared" si="20"/>
        <v>0</v>
      </c>
      <c r="P41" s="1" t="e">
        <f t="shared" si="20"/>
        <v>#REF!</v>
      </c>
      <c r="Q41" s="1">
        <f t="shared" si="20"/>
        <v>0</v>
      </c>
      <c r="R41" s="1">
        <f t="shared" si="20"/>
        <v>0</v>
      </c>
      <c r="S41" s="1">
        <f t="shared" si="20"/>
        <v>0</v>
      </c>
      <c r="T41" s="1">
        <f t="shared" si="20"/>
        <v>0</v>
      </c>
      <c r="U41" s="1">
        <f t="shared" si="20"/>
        <v>0</v>
      </c>
      <c r="V41" s="1">
        <f t="shared" si="20"/>
        <v>0</v>
      </c>
      <c r="W41" s="1">
        <f t="shared" si="20"/>
        <v>0</v>
      </c>
      <c r="X41" s="1">
        <f t="shared" si="20"/>
        <v>0</v>
      </c>
      <c r="Y41" s="1">
        <f t="shared" si="20"/>
        <v>0</v>
      </c>
      <c r="Z41" s="1">
        <f t="shared" si="20"/>
        <v>0</v>
      </c>
      <c r="AA41" s="1">
        <f t="shared" si="20"/>
        <v>0</v>
      </c>
      <c r="AB41" s="1">
        <f t="shared" si="20"/>
        <v>0</v>
      </c>
      <c r="AC41" s="1">
        <f t="shared" si="20"/>
        <v>0</v>
      </c>
      <c r="AD41" s="1">
        <f t="shared" si="20"/>
        <v>0</v>
      </c>
      <c r="AE41" s="1">
        <f t="shared" si="20"/>
        <v>0</v>
      </c>
      <c r="AF41" s="1">
        <f t="shared" si="20"/>
        <v>0</v>
      </c>
      <c r="AG41" s="1">
        <f t="shared" si="20"/>
        <v>0</v>
      </c>
      <c r="AH41" s="1">
        <f t="shared" si="20"/>
        <v>0</v>
      </c>
      <c r="AI41" s="14">
        <f t="shared" si="20"/>
        <v>0</v>
      </c>
    </row>
    <row r="42" spans="1:35" ht="20.25" customHeight="1">
      <c r="A42" s="52" t="s">
        <v>49</v>
      </c>
      <c r="B42" s="142" t="s">
        <v>86</v>
      </c>
      <c r="C42" s="142"/>
      <c r="D42" s="143"/>
      <c r="E42" s="111">
        <f>+E6</f>
        <v>1002027.82</v>
      </c>
      <c r="F42" s="93">
        <f aca="true" t="shared" si="21" ref="F42:AI42">+F6</f>
        <v>171805.02</v>
      </c>
      <c r="G42" s="93">
        <f t="shared" si="21"/>
        <v>661774</v>
      </c>
      <c r="H42" s="93">
        <f t="shared" si="21"/>
        <v>200000</v>
      </c>
      <c r="I42" s="93">
        <f t="shared" si="21"/>
        <v>200000</v>
      </c>
      <c r="J42" s="93">
        <f t="shared" si="21"/>
        <v>30000</v>
      </c>
      <c r="K42" s="93">
        <f t="shared" si="21"/>
        <v>20000</v>
      </c>
      <c r="L42" s="93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1">
        <f t="shared" si="21"/>
        <v>0</v>
      </c>
      <c r="Q42" s="1">
        <f t="shared" si="21"/>
        <v>0</v>
      </c>
      <c r="R42" s="1">
        <f t="shared" si="21"/>
        <v>0</v>
      </c>
      <c r="S42" s="1">
        <f t="shared" si="21"/>
        <v>0</v>
      </c>
      <c r="T42" s="1">
        <f t="shared" si="21"/>
        <v>0</v>
      </c>
      <c r="U42" s="1">
        <f t="shared" si="21"/>
        <v>0</v>
      </c>
      <c r="V42" s="1">
        <f t="shared" si="21"/>
        <v>0</v>
      </c>
      <c r="W42" s="1">
        <f t="shared" si="21"/>
        <v>0</v>
      </c>
      <c r="X42" s="1">
        <f t="shared" si="21"/>
        <v>0</v>
      </c>
      <c r="Y42" s="1">
        <f t="shared" si="21"/>
        <v>0</v>
      </c>
      <c r="Z42" s="1">
        <f t="shared" si="21"/>
        <v>0</v>
      </c>
      <c r="AA42" s="1">
        <f t="shared" si="21"/>
        <v>0</v>
      </c>
      <c r="AB42" s="1">
        <f t="shared" si="21"/>
        <v>0</v>
      </c>
      <c r="AC42" s="1">
        <f t="shared" si="21"/>
        <v>0</v>
      </c>
      <c r="AD42" s="1">
        <f t="shared" si="21"/>
        <v>0</v>
      </c>
      <c r="AE42" s="1">
        <f t="shared" si="21"/>
        <v>0</v>
      </c>
      <c r="AF42" s="1">
        <f t="shared" si="21"/>
        <v>0</v>
      </c>
      <c r="AG42" s="1">
        <f t="shared" si="21"/>
        <v>0</v>
      </c>
      <c r="AH42" s="1">
        <f t="shared" si="21"/>
        <v>0</v>
      </c>
      <c r="AI42" s="14">
        <f t="shared" si="21"/>
        <v>0</v>
      </c>
    </row>
    <row r="43" spans="1:35" ht="21.75" customHeight="1">
      <c r="A43" s="52" t="s">
        <v>50</v>
      </c>
      <c r="B43" s="142" t="s">
        <v>87</v>
      </c>
      <c r="C43" s="142"/>
      <c r="D43" s="143"/>
      <c r="E43" s="111">
        <f>+E24</f>
        <v>3282758.66</v>
      </c>
      <c r="F43" s="93">
        <f aca="true" t="shared" si="22" ref="F43:AI43">+F24</f>
        <v>1400443.32</v>
      </c>
      <c r="G43" s="93">
        <f t="shared" si="22"/>
        <v>1739950</v>
      </c>
      <c r="H43" s="93">
        <f t="shared" si="22"/>
        <v>1300000</v>
      </c>
      <c r="I43" s="93">
        <f t="shared" si="22"/>
        <v>1227303.85</v>
      </c>
      <c r="J43" s="93">
        <f t="shared" si="22"/>
        <v>1780801.91</v>
      </c>
      <c r="K43" s="93">
        <f t="shared" si="22"/>
        <v>2109163.19</v>
      </c>
      <c r="L43" s="93">
        <f t="shared" si="22"/>
        <v>2856044.28</v>
      </c>
      <c r="M43" s="93">
        <f t="shared" si="22"/>
        <v>3724757.25</v>
      </c>
      <c r="N43" s="93">
        <f t="shared" si="22"/>
        <v>4444365.63</v>
      </c>
      <c r="O43" s="93">
        <f t="shared" si="22"/>
        <v>6452554.24</v>
      </c>
      <c r="P43" s="1">
        <f t="shared" si="22"/>
        <v>0</v>
      </c>
      <c r="Q43" s="1">
        <f t="shared" si="22"/>
        <v>0</v>
      </c>
      <c r="R43" s="1">
        <f t="shared" si="22"/>
        <v>0</v>
      </c>
      <c r="S43" s="1">
        <f t="shared" si="22"/>
        <v>0</v>
      </c>
      <c r="T43" s="1">
        <f t="shared" si="22"/>
        <v>0</v>
      </c>
      <c r="U43" s="1">
        <f t="shared" si="22"/>
        <v>0</v>
      </c>
      <c r="V43" s="1">
        <f t="shared" si="22"/>
        <v>0</v>
      </c>
      <c r="W43" s="1">
        <f t="shared" si="22"/>
        <v>0</v>
      </c>
      <c r="X43" s="1">
        <f t="shared" si="22"/>
        <v>0</v>
      </c>
      <c r="Y43" s="1">
        <f t="shared" si="22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D43" s="1">
        <f t="shared" si="22"/>
        <v>0</v>
      </c>
      <c r="AE43" s="1">
        <f t="shared" si="22"/>
        <v>0</v>
      </c>
      <c r="AF43" s="1">
        <f t="shared" si="22"/>
        <v>0</v>
      </c>
      <c r="AG43" s="1">
        <f t="shared" si="22"/>
        <v>0</v>
      </c>
      <c r="AH43" s="1">
        <f t="shared" si="22"/>
        <v>0</v>
      </c>
      <c r="AI43" s="14">
        <f t="shared" si="22"/>
        <v>0</v>
      </c>
    </row>
    <row r="44" spans="1:35" ht="21" customHeight="1">
      <c r="A44" s="38" t="s">
        <v>60</v>
      </c>
      <c r="B44" s="161" t="s">
        <v>66</v>
      </c>
      <c r="C44" s="161"/>
      <c r="D44" s="162"/>
      <c r="E44" s="89">
        <f>+E42-E43</f>
        <v>-2280730.8400000003</v>
      </c>
      <c r="F44" s="96">
        <f aca="true" t="shared" si="23" ref="F44:AI44">+F42-F43</f>
        <v>-1228638.3</v>
      </c>
      <c r="G44" s="96">
        <f t="shared" si="23"/>
        <v>-1078176</v>
      </c>
      <c r="H44" s="96">
        <f t="shared" si="23"/>
        <v>-1100000</v>
      </c>
      <c r="I44" s="96">
        <f t="shared" si="23"/>
        <v>-1027303.8500000001</v>
      </c>
      <c r="J44" s="96">
        <f t="shared" si="23"/>
        <v>-1750801.91</v>
      </c>
      <c r="K44" s="96">
        <f t="shared" si="23"/>
        <v>-2089163.19</v>
      </c>
      <c r="L44" s="96">
        <f t="shared" si="23"/>
        <v>-2856044.28</v>
      </c>
      <c r="M44" s="96">
        <f t="shared" si="23"/>
        <v>-3724757.25</v>
      </c>
      <c r="N44" s="96">
        <f t="shared" si="23"/>
        <v>-4444365.63</v>
      </c>
      <c r="O44" s="96">
        <f t="shared" si="23"/>
        <v>-6452554.24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  <c r="AA44" s="25">
        <f t="shared" si="23"/>
        <v>0</v>
      </c>
      <c r="AB44" s="25">
        <f t="shared" si="23"/>
        <v>0</v>
      </c>
      <c r="AC44" s="25">
        <f t="shared" si="23"/>
        <v>0</v>
      </c>
      <c r="AD44" s="25">
        <f t="shared" si="23"/>
        <v>0</v>
      </c>
      <c r="AE44" s="25">
        <f t="shared" si="23"/>
        <v>0</v>
      </c>
      <c r="AF44" s="25">
        <f t="shared" si="23"/>
        <v>0</v>
      </c>
      <c r="AG44" s="25">
        <f t="shared" si="23"/>
        <v>0</v>
      </c>
      <c r="AH44" s="25">
        <f t="shared" si="23"/>
        <v>0</v>
      </c>
      <c r="AI44" s="26">
        <f t="shared" si="23"/>
        <v>0</v>
      </c>
    </row>
    <row r="45" spans="1:35" ht="16.5" customHeight="1">
      <c r="A45" s="52" t="s">
        <v>61</v>
      </c>
      <c r="B45" s="54" t="s">
        <v>88</v>
      </c>
      <c r="C45" s="53"/>
      <c r="D45" s="108"/>
      <c r="E45" s="111">
        <f>+E4</f>
        <v>17384905.11</v>
      </c>
      <c r="F45" s="93">
        <f aca="true" t="shared" si="24" ref="F45:AI45">+F4</f>
        <v>17642423.29</v>
      </c>
      <c r="G45" s="93">
        <f t="shared" si="24"/>
        <v>19027940.42</v>
      </c>
      <c r="H45" s="93">
        <f t="shared" si="24"/>
        <v>19209493.24</v>
      </c>
      <c r="I45" s="93">
        <f t="shared" si="24"/>
        <v>20255015.368199997</v>
      </c>
      <c r="J45" s="93">
        <f t="shared" si="24"/>
        <v>21188041.213450994</v>
      </c>
      <c r="K45" s="93">
        <f t="shared" si="24"/>
        <v>22341733.4801908</v>
      </c>
      <c r="L45" s="93">
        <f t="shared" si="24"/>
        <v>23549428.82160129</v>
      </c>
      <c r="M45" s="93">
        <f t="shared" si="24"/>
        <v>24844647.40678936</v>
      </c>
      <c r="N45" s="93">
        <f t="shared" si="24"/>
        <v>26211103.01416277</v>
      </c>
      <c r="O45" s="93">
        <f t="shared" si="24"/>
        <v>27783769.19501254</v>
      </c>
      <c r="P45" s="1" t="e">
        <f t="shared" si="24"/>
        <v>#REF!</v>
      </c>
      <c r="Q45" s="1">
        <f t="shared" si="24"/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  <c r="Z45" s="1">
        <f t="shared" si="24"/>
        <v>0</v>
      </c>
      <c r="AA45" s="1">
        <f t="shared" si="24"/>
        <v>0</v>
      </c>
      <c r="AB45" s="1">
        <f t="shared" si="24"/>
        <v>0</v>
      </c>
      <c r="AC45" s="1">
        <f t="shared" si="24"/>
        <v>0</v>
      </c>
      <c r="AD45" s="1">
        <f t="shared" si="24"/>
        <v>0</v>
      </c>
      <c r="AE45" s="1">
        <f t="shared" si="24"/>
        <v>0</v>
      </c>
      <c r="AF45" s="1">
        <f t="shared" si="24"/>
        <v>0</v>
      </c>
      <c r="AG45" s="1">
        <f t="shared" si="24"/>
        <v>0</v>
      </c>
      <c r="AH45" s="1">
        <f t="shared" si="24"/>
        <v>0</v>
      </c>
      <c r="AI45" s="14">
        <f t="shared" si="24"/>
        <v>0</v>
      </c>
    </row>
    <row r="46" spans="1:35" ht="20.25" customHeight="1">
      <c r="A46" s="52" t="s">
        <v>62</v>
      </c>
      <c r="B46" s="142" t="s">
        <v>89</v>
      </c>
      <c r="C46" s="142"/>
      <c r="D46" s="143"/>
      <c r="E46" s="111">
        <f>+E43+E39</f>
        <v>18629353.130000003</v>
      </c>
      <c r="F46" s="93">
        <f aca="true" t="shared" si="25" ref="F46:AI46">+F43+F39</f>
        <v>17272723.47</v>
      </c>
      <c r="G46" s="93">
        <f t="shared" si="25"/>
        <v>20130865.42</v>
      </c>
      <c r="H46" s="93">
        <f t="shared" si="25"/>
        <v>19327635.16</v>
      </c>
      <c r="I46" s="93">
        <f t="shared" si="25"/>
        <v>19432415.3616</v>
      </c>
      <c r="J46" s="93">
        <f t="shared" si="25"/>
        <v>20404041.209389996</v>
      </c>
      <c r="K46" s="93">
        <f t="shared" si="25"/>
        <v>21191733.471874744</v>
      </c>
      <c r="L46" s="93">
        <f t="shared" si="25"/>
        <v>22399428.81892161</v>
      </c>
      <c r="M46" s="93">
        <f t="shared" si="25"/>
        <v>23720726.40239465</v>
      </c>
      <c r="N46" s="93">
        <f t="shared" si="25"/>
        <v>24854984.01120451</v>
      </c>
      <c r="O46" s="93">
        <f t="shared" si="25"/>
        <v>27360188.080734625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S46" s="1">
        <f t="shared" si="25"/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  <c r="Z46" s="1">
        <f t="shared" si="25"/>
        <v>0</v>
      </c>
      <c r="AA46" s="1">
        <f t="shared" si="25"/>
        <v>0</v>
      </c>
      <c r="AB46" s="1">
        <f t="shared" si="25"/>
        <v>0</v>
      </c>
      <c r="AC46" s="1">
        <f t="shared" si="25"/>
        <v>0</v>
      </c>
      <c r="AD46" s="1">
        <f t="shared" si="25"/>
        <v>0</v>
      </c>
      <c r="AE46" s="1">
        <f t="shared" si="25"/>
        <v>0</v>
      </c>
      <c r="AF46" s="1">
        <f t="shared" si="25"/>
        <v>0</v>
      </c>
      <c r="AG46" s="1">
        <f t="shared" si="25"/>
        <v>0</v>
      </c>
      <c r="AH46" s="1">
        <f t="shared" si="25"/>
        <v>0</v>
      </c>
      <c r="AI46" s="14">
        <f t="shared" si="25"/>
        <v>0</v>
      </c>
    </row>
    <row r="47" spans="1:35" ht="18" customHeight="1">
      <c r="A47" s="38" t="s">
        <v>63</v>
      </c>
      <c r="B47" s="159" t="s">
        <v>67</v>
      </c>
      <c r="C47" s="159"/>
      <c r="D47" s="160"/>
      <c r="E47" s="89">
        <f>+E45-E46</f>
        <v>-1244448.0200000033</v>
      </c>
      <c r="F47" s="96">
        <f aca="true" t="shared" si="26" ref="F47:AI47">+F45-F46</f>
        <v>369699.8200000003</v>
      </c>
      <c r="G47" s="96">
        <f t="shared" si="26"/>
        <v>-1102925</v>
      </c>
      <c r="H47" s="96">
        <f>+H45-H46+0.01</f>
        <v>-118141.9100000018</v>
      </c>
      <c r="I47" s="96">
        <f t="shared" si="26"/>
        <v>822600.0065999962</v>
      </c>
      <c r="J47" s="96">
        <f t="shared" si="26"/>
        <v>784000.0040609986</v>
      </c>
      <c r="K47" s="96">
        <f>+K45-K46+1</f>
        <v>1150001.008316055</v>
      </c>
      <c r="L47" s="96">
        <f t="shared" si="26"/>
        <v>1150000.0026796795</v>
      </c>
      <c r="M47" s="96">
        <f>+M45-M46-1</f>
        <v>1123920.00439471</v>
      </c>
      <c r="N47" s="96">
        <f>+N45-N46</f>
        <v>1356119.0029582605</v>
      </c>
      <c r="O47" s="96">
        <f t="shared" si="26"/>
        <v>423581.11427791417</v>
      </c>
      <c r="P47" s="25" t="e">
        <f t="shared" si="26"/>
        <v>#REF!</v>
      </c>
      <c r="Q47" s="25">
        <f t="shared" si="26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 s="25">
        <f t="shared" si="26"/>
        <v>0</v>
      </c>
      <c r="V47" s="25">
        <f t="shared" si="26"/>
        <v>0</v>
      </c>
      <c r="W47" s="25">
        <f t="shared" si="26"/>
        <v>0</v>
      </c>
      <c r="X47" s="25">
        <f t="shared" si="26"/>
        <v>0</v>
      </c>
      <c r="Y47" s="25">
        <f t="shared" si="26"/>
        <v>0</v>
      </c>
      <c r="Z47" s="25">
        <f t="shared" si="26"/>
        <v>0</v>
      </c>
      <c r="AA47" s="25">
        <f t="shared" si="26"/>
        <v>0</v>
      </c>
      <c r="AB47" s="25">
        <f t="shared" si="26"/>
        <v>0</v>
      </c>
      <c r="AC47" s="25">
        <f t="shared" si="26"/>
        <v>0</v>
      </c>
      <c r="AD47" s="25">
        <f t="shared" si="26"/>
        <v>0</v>
      </c>
      <c r="AE47" s="25">
        <f t="shared" si="26"/>
        <v>0</v>
      </c>
      <c r="AF47" s="25">
        <f t="shared" si="26"/>
        <v>0</v>
      </c>
      <c r="AG47" s="25">
        <f t="shared" si="26"/>
        <v>0</v>
      </c>
      <c r="AH47" s="25">
        <f t="shared" si="26"/>
        <v>0</v>
      </c>
      <c r="AI47" s="26">
        <f t="shared" si="26"/>
        <v>0</v>
      </c>
    </row>
    <row r="48" spans="1:35" ht="20.25" customHeight="1">
      <c r="A48" s="52" t="s">
        <v>64</v>
      </c>
      <c r="B48" s="142" t="s">
        <v>90</v>
      </c>
      <c r="C48" s="142"/>
      <c r="D48" s="143"/>
      <c r="E48" s="111">
        <f>+E15+E17+E26</f>
        <v>2566776.02</v>
      </c>
      <c r="F48" s="93">
        <f aca="true" t="shared" si="27" ref="F48:AI48">+F15+F17+F26</f>
        <v>1802073.56</v>
      </c>
      <c r="G48" s="93">
        <f>+G15+G17+G26</f>
        <v>2152185</v>
      </c>
      <c r="H48" s="93">
        <f t="shared" si="27"/>
        <v>1218141.92</v>
      </c>
      <c r="I48" s="93">
        <f t="shared" si="27"/>
        <v>0</v>
      </c>
      <c r="J48" s="93">
        <f t="shared" si="27"/>
        <v>0</v>
      </c>
      <c r="K48" s="93">
        <f t="shared" si="27"/>
        <v>0</v>
      </c>
      <c r="L48" s="93">
        <f t="shared" si="27"/>
        <v>0</v>
      </c>
      <c r="M48" s="93">
        <f t="shared" si="27"/>
        <v>0</v>
      </c>
      <c r="N48" s="93">
        <f t="shared" si="27"/>
        <v>0</v>
      </c>
      <c r="O48" s="93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  <c r="Z48" s="1">
        <f t="shared" si="27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E48" s="1">
        <f t="shared" si="27"/>
        <v>0</v>
      </c>
      <c r="AF48" s="1">
        <f t="shared" si="27"/>
        <v>0</v>
      </c>
      <c r="AG48" s="1">
        <f t="shared" si="27"/>
        <v>0</v>
      </c>
      <c r="AH48" s="1">
        <f t="shared" si="27"/>
        <v>0</v>
      </c>
      <c r="AI48" s="14">
        <f t="shared" si="27"/>
        <v>0</v>
      </c>
    </row>
    <row r="49" spans="1:35" ht="21" customHeight="1" thickBot="1">
      <c r="A49" s="55" t="s">
        <v>65</v>
      </c>
      <c r="B49" s="144" t="s">
        <v>91</v>
      </c>
      <c r="C49" s="144"/>
      <c r="D49" s="145"/>
      <c r="E49" s="115">
        <f>E20+E22</f>
        <v>1020254</v>
      </c>
      <c r="F49" s="104">
        <f aca="true" t="shared" si="28" ref="F49:AI49">F20+F22</f>
        <v>1242259.44</v>
      </c>
      <c r="G49" s="104">
        <f t="shared" si="28"/>
        <v>1049260</v>
      </c>
      <c r="H49" s="104">
        <f t="shared" si="28"/>
        <v>1100000</v>
      </c>
      <c r="I49" s="104">
        <f t="shared" si="28"/>
        <v>822600</v>
      </c>
      <c r="J49" s="104">
        <f t="shared" si="28"/>
        <v>784000</v>
      </c>
      <c r="K49" s="104">
        <f t="shared" si="28"/>
        <v>1150000</v>
      </c>
      <c r="L49" s="104">
        <f t="shared" si="28"/>
        <v>1150000</v>
      </c>
      <c r="M49" s="104">
        <f t="shared" si="28"/>
        <v>1123921</v>
      </c>
      <c r="N49" s="104">
        <f t="shared" si="28"/>
        <v>1356119</v>
      </c>
      <c r="O49" s="104">
        <f t="shared" si="28"/>
        <v>423581.12</v>
      </c>
      <c r="P49" s="56">
        <f t="shared" si="28"/>
        <v>0</v>
      </c>
      <c r="Q49" s="56">
        <f t="shared" si="28"/>
        <v>0</v>
      </c>
      <c r="R49" s="56">
        <f t="shared" si="28"/>
        <v>0</v>
      </c>
      <c r="S49" s="56">
        <f t="shared" si="28"/>
        <v>0</v>
      </c>
      <c r="T49" s="56">
        <f t="shared" si="28"/>
        <v>0</v>
      </c>
      <c r="U49" s="56">
        <f t="shared" si="28"/>
        <v>0</v>
      </c>
      <c r="V49" s="56">
        <f t="shared" si="28"/>
        <v>0</v>
      </c>
      <c r="W49" s="56">
        <f t="shared" si="28"/>
        <v>0</v>
      </c>
      <c r="X49" s="56">
        <f t="shared" si="28"/>
        <v>0</v>
      </c>
      <c r="Y49" s="56">
        <f t="shared" si="28"/>
        <v>0</v>
      </c>
      <c r="Z49" s="56">
        <f t="shared" si="28"/>
        <v>0</v>
      </c>
      <c r="AA49" s="56">
        <f t="shared" si="28"/>
        <v>0</v>
      </c>
      <c r="AB49" s="56">
        <f t="shared" si="28"/>
        <v>0</v>
      </c>
      <c r="AC49" s="56">
        <f t="shared" si="28"/>
        <v>0</v>
      </c>
      <c r="AD49" s="56">
        <f t="shared" si="28"/>
        <v>0</v>
      </c>
      <c r="AE49" s="56">
        <f t="shared" si="28"/>
        <v>0</v>
      </c>
      <c r="AF49" s="56">
        <f t="shared" si="28"/>
        <v>0</v>
      </c>
      <c r="AG49" s="56">
        <f t="shared" si="28"/>
        <v>0</v>
      </c>
      <c r="AH49" s="56">
        <f t="shared" si="28"/>
        <v>0</v>
      </c>
      <c r="AI49" s="57">
        <f t="shared" si="28"/>
        <v>0</v>
      </c>
    </row>
    <row r="50" spans="1:35" ht="29.25" customHeight="1">
      <c r="A50" s="39" t="s">
        <v>80</v>
      </c>
      <c r="B50" s="155" t="s">
        <v>95</v>
      </c>
      <c r="C50" s="155"/>
      <c r="D50" s="156"/>
      <c r="E50" s="127">
        <f>SUM(E51:E56)</f>
        <v>1244448.02</v>
      </c>
      <c r="F50" s="88">
        <v>0</v>
      </c>
      <c r="G50" s="106">
        <v>1102925</v>
      </c>
      <c r="H50" s="106">
        <v>118141.92</v>
      </c>
      <c r="I50" s="40">
        <f aca="true" t="shared" si="29" ref="I50:AI50">+IF(I47&lt;0,IF(ROUND((I51+I52+I53+I54+I55+I56)+I47,4)=0,"","błąd"),"")</f>
      </c>
      <c r="J50" s="40">
        <f t="shared" si="29"/>
      </c>
      <c r="K50" s="40">
        <f t="shared" si="29"/>
      </c>
      <c r="L50" s="40">
        <f t="shared" si="29"/>
      </c>
      <c r="M50" s="40">
        <f t="shared" si="29"/>
      </c>
      <c r="N50" s="40">
        <f t="shared" si="29"/>
      </c>
      <c r="O50" s="40">
        <f t="shared" si="29"/>
      </c>
      <c r="P50" s="40" t="e">
        <f t="shared" si="29"/>
        <v>#REF!</v>
      </c>
      <c r="Q50" s="40">
        <f t="shared" si="29"/>
      </c>
      <c r="R50" s="40">
        <f t="shared" si="29"/>
      </c>
      <c r="S50" s="40">
        <f t="shared" si="29"/>
      </c>
      <c r="T50" s="40">
        <f t="shared" si="29"/>
      </c>
      <c r="U50" s="40">
        <f t="shared" si="29"/>
      </c>
      <c r="V50" s="40">
        <f t="shared" si="29"/>
      </c>
      <c r="W50" s="40">
        <f t="shared" si="29"/>
      </c>
      <c r="X50" s="40">
        <f t="shared" si="29"/>
      </c>
      <c r="Y50" s="40">
        <f t="shared" si="29"/>
      </c>
      <c r="Z50" s="40">
        <f t="shared" si="29"/>
      </c>
      <c r="AA50" s="40">
        <f t="shared" si="29"/>
      </c>
      <c r="AB50" s="40">
        <f t="shared" si="29"/>
      </c>
      <c r="AC50" s="40">
        <f t="shared" si="29"/>
      </c>
      <c r="AD50" s="40">
        <f t="shared" si="29"/>
      </c>
      <c r="AE50" s="40">
        <f t="shared" si="29"/>
      </c>
      <c r="AF50" s="40">
        <f t="shared" si="29"/>
      </c>
      <c r="AG50" s="40">
        <f t="shared" si="29"/>
      </c>
      <c r="AH50" s="40">
        <f t="shared" si="29"/>
      </c>
      <c r="AI50" s="41">
        <f t="shared" si="29"/>
      </c>
    </row>
    <row r="51" spans="1:35" ht="14.25" customHeight="1">
      <c r="A51" s="42" t="s">
        <v>3</v>
      </c>
      <c r="B51" s="138" t="s">
        <v>71</v>
      </c>
      <c r="C51" s="138"/>
      <c r="D51" s="139"/>
      <c r="E51" s="120">
        <v>0</v>
      </c>
      <c r="F51" s="2">
        <v>0</v>
      </c>
      <c r="G51" s="107">
        <v>369699.82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38" t="s">
        <v>72</v>
      </c>
      <c r="C52" s="138"/>
      <c r="D52" s="139"/>
      <c r="E52" s="120">
        <v>46521.02</v>
      </c>
      <c r="F52" s="2">
        <v>0</v>
      </c>
      <c r="G52" s="107">
        <v>430300.18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38" t="s">
        <v>73</v>
      </c>
      <c r="C53" s="138"/>
      <c r="D53" s="139"/>
      <c r="E53" s="120">
        <v>1197927</v>
      </c>
      <c r="F53" s="130"/>
      <c r="G53" s="107">
        <v>302925</v>
      </c>
      <c r="H53" s="131">
        <v>118141.92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38" t="s">
        <v>74</v>
      </c>
      <c r="C54" s="138"/>
      <c r="D54" s="139"/>
      <c r="E54" s="12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38" t="s">
        <v>75</v>
      </c>
      <c r="C55" s="138"/>
      <c r="D55" s="139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148" t="s">
        <v>77</v>
      </c>
      <c r="C56" s="148"/>
      <c r="D56" s="149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46" t="s">
        <v>78</v>
      </c>
      <c r="C57" s="146"/>
      <c r="D57" s="147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35" t="s">
        <v>79</v>
      </c>
      <c r="C58" s="135"/>
      <c r="D58" s="136"/>
      <c r="E58" s="116"/>
      <c r="F58" s="1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37" t="s">
        <v>92</v>
      </c>
      <c r="C60" s="137"/>
      <c r="D60" s="137"/>
      <c r="E60" s="11"/>
      <c r="F60" s="11" t="str">
        <f>IF(+ROUND((E28+F26-F20-F28),4)=0,"OK.",+(E28+F26-F20-F28))</f>
        <v>OK.</v>
      </c>
      <c r="G60" s="11" t="str">
        <f aca="true" t="shared" si="30" ref="G60:AI60">IF(+ROUND((F28+G26-G20-G28),4)=0,"OK.",+(F28+G26-G20-G28))</f>
        <v>OK.</v>
      </c>
      <c r="H60" s="11" t="str">
        <f t="shared" si="30"/>
        <v>OK.</v>
      </c>
      <c r="I60" s="11" t="str">
        <f t="shared" si="30"/>
        <v>OK.</v>
      </c>
      <c r="J60" s="11" t="str">
        <f t="shared" si="30"/>
        <v>OK.</v>
      </c>
      <c r="K60" s="11" t="str">
        <f t="shared" si="30"/>
        <v>OK.</v>
      </c>
      <c r="L60" s="11" t="str">
        <f t="shared" si="30"/>
        <v>OK.</v>
      </c>
      <c r="M60" s="11" t="str">
        <f t="shared" si="30"/>
        <v>OK.</v>
      </c>
      <c r="N60" s="11" t="str">
        <f t="shared" si="30"/>
        <v>OK.</v>
      </c>
      <c r="O60" s="11" t="str">
        <f t="shared" si="30"/>
        <v>OK.</v>
      </c>
      <c r="P60" s="11" t="str">
        <f t="shared" si="30"/>
        <v>OK.</v>
      </c>
      <c r="Q60" s="11" t="str">
        <f t="shared" si="30"/>
        <v>OK.</v>
      </c>
      <c r="R60" s="11" t="str">
        <f t="shared" si="30"/>
        <v>OK.</v>
      </c>
      <c r="S60" s="11" t="str">
        <f t="shared" si="30"/>
        <v>OK.</v>
      </c>
      <c r="T60" s="11" t="str">
        <f t="shared" si="30"/>
        <v>OK.</v>
      </c>
      <c r="U60" s="11" t="str">
        <f t="shared" si="30"/>
        <v>OK.</v>
      </c>
      <c r="V60" s="11" t="str">
        <f t="shared" si="30"/>
        <v>OK.</v>
      </c>
      <c r="W60" s="11" t="str">
        <f t="shared" si="30"/>
        <v>OK.</v>
      </c>
      <c r="X60" s="11" t="str">
        <f t="shared" si="30"/>
        <v>OK.</v>
      </c>
      <c r="Y60" s="11" t="str">
        <f t="shared" si="30"/>
        <v>OK.</v>
      </c>
      <c r="Z60" s="11" t="str">
        <f t="shared" si="30"/>
        <v>OK.</v>
      </c>
      <c r="AA60" s="11" t="str">
        <f t="shared" si="30"/>
        <v>OK.</v>
      </c>
      <c r="AB60" s="11" t="str">
        <f t="shared" si="30"/>
        <v>OK.</v>
      </c>
      <c r="AC60" s="11" t="str">
        <f t="shared" si="30"/>
        <v>OK.</v>
      </c>
      <c r="AD60" s="11" t="str">
        <f t="shared" si="30"/>
        <v>OK.</v>
      </c>
      <c r="AE60" s="11" t="str">
        <f t="shared" si="30"/>
        <v>OK.</v>
      </c>
      <c r="AF60" s="11" t="str">
        <f t="shared" si="30"/>
        <v>OK.</v>
      </c>
      <c r="AG60" s="11" t="str">
        <f t="shared" si="30"/>
        <v>OK.</v>
      </c>
      <c r="AH60" s="11" t="str">
        <f t="shared" si="30"/>
        <v>OK.</v>
      </c>
      <c r="AI60" s="11" t="str">
        <f t="shared" si="30"/>
        <v>OK.</v>
      </c>
    </row>
    <row r="64" ht="12">
      <c r="E64" s="87"/>
    </row>
  </sheetData>
  <sheetProtection/>
  <mergeCells count="57"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  <mergeCell ref="B27:D27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B18:D18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36:D36"/>
    <mergeCell ref="C30:D30"/>
    <mergeCell ref="B42:D42"/>
    <mergeCell ref="B47:D47"/>
    <mergeCell ref="B46:D46"/>
    <mergeCell ref="B43:D43"/>
    <mergeCell ref="B44:D44"/>
    <mergeCell ref="B40:D40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96</v>
      </c>
      <c r="J1" s="62" t="s">
        <v>97</v>
      </c>
    </row>
    <row r="2" s="60" customFormat="1" ht="12"/>
    <row r="3" spans="1:15" s="60" customFormat="1" ht="101.25" customHeight="1">
      <c r="A3" s="194" t="s">
        <v>98</v>
      </c>
      <c r="B3" s="194" t="s">
        <v>99</v>
      </c>
      <c r="C3" s="194" t="s">
        <v>100</v>
      </c>
      <c r="D3" s="194" t="s">
        <v>101</v>
      </c>
      <c r="E3" s="194"/>
      <c r="F3" s="194" t="s">
        <v>102</v>
      </c>
      <c r="G3" s="194"/>
      <c r="H3" s="194" t="s">
        <v>103</v>
      </c>
      <c r="I3" s="194" t="s">
        <v>104</v>
      </c>
      <c r="J3" s="198" t="s">
        <v>105</v>
      </c>
      <c r="K3" s="199"/>
      <c r="L3" s="199"/>
      <c r="M3" s="199"/>
      <c r="N3" s="200"/>
      <c r="O3" s="194" t="s">
        <v>106</v>
      </c>
    </row>
    <row r="4" spans="1:15" s="60" customFormat="1" ht="12">
      <c r="A4" s="194"/>
      <c r="B4" s="194"/>
      <c r="C4" s="194"/>
      <c r="D4" s="63" t="s">
        <v>107</v>
      </c>
      <c r="E4" s="63" t="s">
        <v>108</v>
      </c>
      <c r="F4" s="63" t="s">
        <v>109</v>
      </c>
      <c r="G4" s="63" t="s">
        <v>110</v>
      </c>
      <c r="H4" s="194"/>
      <c r="I4" s="194"/>
      <c r="J4" s="64">
        <v>2011</v>
      </c>
      <c r="K4" s="63">
        <v>2012</v>
      </c>
      <c r="L4" s="63">
        <v>2013</v>
      </c>
      <c r="M4" s="63">
        <v>2014</v>
      </c>
      <c r="N4" s="63" t="s">
        <v>111</v>
      </c>
      <c r="O4" s="194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195" t="s">
        <v>112</v>
      </c>
      <c r="C6" s="196"/>
      <c r="D6" s="196"/>
      <c r="E6" s="196"/>
      <c r="F6" s="196"/>
      <c r="G6" s="196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197" t="s">
        <v>113</v>
      </c>
      <c r="C7" s="197"/>
      <c r="D7" s="197"/>
      <c r="E7" s="197"/>
      <c r="F7" s="197"/>
      <c r="G7" s="197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197" t="s">
        <v>114</v>
      </c>
      <c r="C8" s="197"/>
      <c r="D8" s="197"/>
      <c r="E8" s="197"/>
      <c r="F8" s="197"/>
      <c r="G8" s="197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189" t="s">
        <v>115</v>
      </c>
      <c r="C9" s="189"/>
      <c r="D9" s="189"/>
      <c r="E9" s="189"/>
      <c r="F9" s="189"/>
      <c r="G9" s="189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189" t="s">
        <v>113</v>
      </c>
      <c r="C10" s="189"/>
      <c r="D10" s="189"/>
      <c r="E10" s="189"/>
      <c r="F10" s="189"/>
      <c r="G10" s="189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189" t="s">
        <v>114</v>
      </c>
      <c r="C11" s="189"/>
      <c r="D11" s="189"/>
      <c r="E11" s="189"/>
      <c r="F11" s="189"/>
      <c r="G11" s="189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192" t="s">
        <v>116</v>
      </c>
      <c r="C12" s="193"/>
      <c r="D12" s="193"/>
      <c r="E12" s="193"/>
      <c r="F12" s="193"/>
      <c r="G12" s="193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190" t="s">
        <v>117</v>
      </c>
      <c r="C13" s="190"/>
      <c r="D13" s="190"/>
      <c r="E13" s="190"/>
      <c r="F13" s="190"/>
      <c r="G13" s="190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119</v>
      </c>
      <c r="C14" s="186"/>
      <c r="D14" s="75"/>
      <c r="E14" s="74"/>
      <c r="F14" s="188" t="s">
        <v>69</v>
      </c>
      <c r="G14" s="188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120</v>
      </c>
      <c r="C15" s="191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120</v>
      </c>
      <c r="C16" s="187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121</v>
      </c>
      <c r="C17" s="186"/>
      <c r="D17" s="75"/>
      <c r="E17" s="74"/>
      <c r="F17" s="188" t="s">
        <v>69</v>
      </c>
      <c r="G17" s="188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120</v>
      </c>
      <c r="C18" s="191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122</v>
      </c>
      <c r="C19" s="191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187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190" t="s">
        <v>118</v>
      </c>
      <c r="C21" s="190"/>
      <c r="D21" s="190"/>
      <c r="E21" s="190"/>
      <c r="F21" s="190"/>
      <c r="G21" s="190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119</v>
      </c>
      <c r="C22" s="186"/>
      <c r="D22" s="75"/>
      <c r="E22" s="74"/>
      <c r="F22" s="188" t="s">
        <v>69</v>
      </c>
      <c r="G22" s="188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120</v>
      </c>
      <c r="C23" s="191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120</v>
      </c>
      <c r="C24" s="187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121</v>
      </c>
      <c r="C25" s="186"/>
      <c r="D25" s="75"/>
      <c r="E25" s="74"/>
      <c r="F25" s="188" t="s">
        <v>69</v>
      </c>
      <c r="G25" s="188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120</v>
      </c>
      <c r="C26" s="191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122</v>
      </c>
      <c r="C27" s="191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187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192" t="s">
        <v>123</v>
      </c>
      <c r="C29" s="193"/>
      <c r="D29" s="193"/>
      <c r="E29" s="193"/>
      <c r="F29" s="193"/>
      <c r="G29" s="193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190" t="s">
        <v>113</v>
      </c>
      <c r="C30" s="190"/>
      <c r="D30" s="190"/>
      <c r="E30" s="190"/>
      <c r="F30" s="190"/>
      <c r="G30" s="190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119</v>
      </c>
      <c r="C31" s="186"/>
      <c r="D31" s="82"/>
      <c r="E31" s="74"/>
      <c r="F31" s="188" t="s">
        <v>69</v>
      </c>
      <c r="G31" s="188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120</v>
      </c>
      <c r="C32" s="191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120</v>
      </c>
      <c r="C33" s="187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121</v>
      </c>
      <c r="C34" s="186"/>
      <c r="D34" s="82"/>
      <c r="E34" s="74"/>
      <c r="F34" s="188" t="s">
        <v>69</v>
      </c>
      <c r="G34" s="188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120</v>
      </c>
      <c r="C35" s="191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122</v>
      </c>
      <c r="C36" s="191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187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190" t="s">
        <v>114</v>
      </c>
      <c r="C38" s="190"/>
      <c r="D38" s="190"/>
      <c r="E38" s="190"/>
      <c r="F38" s="190"/>
      <c r="G38" s="190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119</v>
      </c>
      <c r="C39" s="186"/>
      <c r="D39" s="82"/>
      <c r="E39" s="74"/>
      <c r="F39" s="188" t="s">
        <v>69</v>
      </c>
      <c r="G39" s="188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120</v>
      </c>
      <c r="C40" s="191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120</v>
      </c>
      <c r="C41" s="187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121</v>
      </c>
      <c r="C42" s="186"/>
      <c r="D42" s="82"/>
      <c r="E42" s="74"/>
      <c r="F42" s="188" t="s">
        <v>69</v>
      </c>
      <c r="G42" s="188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120</v>
      </c>
      <c r="C43" s="191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122</v>
      </c>
      <c r="C44" s="191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187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192" t="s">
        <v>124</v>
      </c>
      <c r="C46" s="193"/>
      <c r="D46" s="193"/>
      <c r="E46" s="193"/>
      <c r="F46" s="193"/>
      <c r="G46" s="193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190" t="s">
        <v>113</v>
      </c>
      <c r="C47" s="190"/>
      <c r="D47" s="190"/>
      <c r="E47" s="190"/>
      <c r="F47" s="190"/>
      <c r="G47" s="190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119</v>
      </c>
      <c r="C48" s="186"/>
      <c r="D48" s="82"/>
      <c r="E48" s="74"/>
      <c r="F48" s="188" t="s">
        <v>69</v>
      </c>
      <c r="G48" s="188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120</v>
      </c>
      <c r="C49" s="191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120</v>
      </c>
      <c r="C50" s="187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121</v>
      </c>
      <c r="C51" s="186"/>
      <c r="D51" s="82"/>
      <c r="E51" s="74"/>
      <c r="F51" s="188" t="s">
        <v>69</v>
      </c>
      <c r="G51" s="188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120</v>
      </c>
      <c r="C52" s="191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122</v>
      </c>
      <c r="C53" s="191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187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190" t="s">
        <v>114</v>
      </c>
      <c r="C55" s="190"/>
      <c r="D55" s="190"/>
      <c r="E55" s="190"/>
      <c r="F55" s="190"/>
      <c r="G55" s="190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119</v>
      </c>
      <c r="C56" s="186"/>
      <c r="D56" s="82"/>
      <c r="E56" s="74"/>
      <c r="F56" s="188" t="s">
        <v>69</v>
      </c>
      <c r="G56" s="188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120</v>
      </c>
      <c r="C57" s="191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120</v>
      </c>
      <c r="C58" s="187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121</v>
      </c>
      <c r="C59" s="186"/>
      <c r="D59" s="82"/>
      <c r="E59" s="74"/>
      <c r="F59" s="188" t="s">
        <v>69</v>
      </c>
      <c r="G59" s="188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120</v>
      </c>
      <c r="C60" s="191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122</v>
      </c>
      <c r="C61" s="191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187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189" t="s">
        <v>125</v>
      </c>
      <c r="C63" s="189"/>
      <c r="D63" s="189"/>
      <c r="E63" s="189"/>
      <c r="F63" s="189"/>
      <c r="G63" s="189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190" t="s">
        <v>113</v>
      </c>
      <c r="C64" s="190"/>
      <c r="D64" s="190"/>
      <c r="E64" s="190"/>
      <c r="F64" s="190"/>
      <c r="G64" s="190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126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127</v>
      </c>
      <c r="C66" s="186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187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190" t="s">
        <v>114</v>
      </c>
      <c r="C68" s="190"/>
      <c r="D68" s="190"/>
      <c r="E68" s="190"/>
      <c r="F68" s="190"/>
      <c r="G68" s="190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126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127</v>
      </c>
      <c r="C70" s="186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187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189" t="s">
        <v>128</v>
      </c>
      <c r="C72" s="189"/>
      <c r="D72" s="189"/>
      <c r="E72" s="189"/>
      <c r="F72" s="189"/>
      <c r="G72" s="189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190" t="s">
        <v>113</v>
      </c>
      <c r="C73" s="190"/>
      <c r="D73" s="190"/>
      <c r="E73" s="190"/>
      <c r="F73" s="190"/>
      <c r="G73" s="190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126</v>
      </c>
      <c r="C74" s="82"/>
      <c r="D74" s="82"/>
      <c r="E74" s="74"/>
      <c r="F74" s="188" t="s">
        <v>69</v>
      </c>
      <c r="G74" s="188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127</v>
      </c>
      <c r="C75" s="186"/>
      <c r="D75" s="82"/>
      <c r="E75" s="74"/>
      <c r="F75" s="188" t="s">
        <v>69</v>
      </c>
      <c r="G75" s="188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187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A3:A4"/>
    <mergeCell ref="B3:B4"/>
    <mergeCell ref="C3:C4"/>
    <mergeCell ref="D3:E3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F31:G31"/>
    <mergeCell ref="C42:C45"/>
    <mergeCell ref="C25:C28"/>
    <mergeCell ref="F25:G2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2012-06-18T12:43:09Z</cp:lastPrinted>
  <dcterms:created xsi:type="dcterms:W3CDTF">2010-09-17T02:30:46Z</dcterms:created>
  <dcterms:modified xsi:type="dcterms:W3CDTF">2012-07-03T06:43:26Z</dcterms:modified>
  <cp:category/>
  <cp:version/>
  <cp:contentType/>
  <cp:contentStatus/>
</cp:coreProperties>
</file>